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65491" windowWidth="8130" windowHeight="7035" activeTab="0"/>
  </bookViews>
  <sheets>
    <sheet name="ROE 2006 Mesterjelölt egyéni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Hacsek Tam?s</author>
  </authors>
  <commentList>
    <comment ref="AS1" authorId="0">
      <text>
        <r>
          <rPr>
            <sz val="8"/>
            <rFont val="Tahoma"/>
            <family val="2"/>
          </rPr>
          <t xml:space="preserve">Szórási mutató: (max./min.)^(1/nev.)
</t>
        </r>
        <r>
          <rPr>
            <sz val="7"/>
            <rFont val="Tahoma"/>
            <family val="2"/>
          </rPr>
          <t>A mutató értéke főként 4 nevezés felett mérvadó.
1,00 - 1,05 között: rendkívül kiegyensúlyozott szereplés
1,05 - 1,10 között: kiegyensúlyozott szereplés
1,10 - 1,20 között: közepesen szóródó szereplés
1,20 - 1,40 között: ingadozó szereplés
1,40 felett: szélsőségesen ingadozó szereplés</t>
        </r>
      </text>
    </comment>
  </commentList>
</comments>
</file>

<file path=xl/sharedStrings.xml><?xml version="1.0" encoding="utf-8"?>
<sst xmlns="http://schemas.openxmlformats.org/spreadsheetml/2006/main" count="124" uniqueCount="102">
  <si>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</si>
  <si>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</si>
  <si>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</si>
  <si>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</si>
  <si>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</si>
  <si>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</si>
  <si>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</si>
  <si>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</si>
  <si>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</si>
  <si>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</si>
  <si>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</si>
  <si>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</si>
  <si>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</si>
  <si>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</si>
  <si>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</si>
  <si>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</si>
  <si>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</si>
  <si>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</si>
  <si>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</si>
  <si>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</si>
  <si>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</si>
  <si>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</si>
  <si>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</si>
  <si>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</si>
  <si>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</si>
  <si>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</si>
  <si>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rang-
lista</t>
  </si>
  <si>
    <t>nev.</t>
  </si>
  <si>
    <t>Elért helyezések gyakorisága</t>
  </si>
  <si>
    <t>pont-
átlag</t>
  </si>
  <si>
    <t>résztvevők</t>
  </si>
  <si>
    <t xml:space="preserve">pont </t>
  </si>
  <si>
    <t>össz</t>
  </si>
  <si>
    <t>helyszín</t>
  </si>
  <si>
    <t>min.</t>
  </si>
  <si>
    <t>max.</t>
  </si>
  <si>
    <t>Med.</t>
  </si>
  <si>
    <t>szórás</t>
  </si>
  <si>
    <t>27.</t>
  </si>
  <si>
    <t>28.</t>
  </si>
  <si>
    <t>29.</t>
  </si>
  <si>
    <t>30.</t>
  </si>
  <si>
    <t>30+</t>
  </si>
  <si>
    <t xml:space="preserve">Lagyánszki Ágnes, Budapest </t>
  </si>
  <si>
    <t xml:space="preserve">Gál Béla, Budapest </t>
  </si>
  <si>
    <t>Zahorán Andrea, Békéscsaba</t>
  </si>
  <si>
    <t xml:space="preserve">Zayzon Csaba, Budapest </t>
  </si>
  <si>
    <t>Jancsó Gábor, Kerepes</t>
  </si>
  <si>
    <t>Magasi Péterné, Székesfehérvár</t>
  </si>
  <si>
    <t>Vezér Ferencné, Kistarcsa</t>
  </si>
  <si>
    <t xml:space="preserve">Lengyel Lajosné dr., Martfű </t>
  </si>
  <si>
    <t>Kövesdiné Lám Zsuzsánna, Bp.</t>
  </si>
  <si>
    <t xml:space="preserve">Sarlós Péter dr., Pécs </t>
  </si>
  <si>
    <t xml:space="preserve">Takács László, Budakeszi </t>
  </si>
  <si>
    <t>Papp Ferenc, Martfű</t>
  </si>
  <si>
    <t>Lajtai Lajos, Budapest</t>
  </si>
  <si>
    <t>Barna Viktorné, Budapest</t>
  </si>
  <si>
    <t xml:space="preserve">Szalay Mihály dr., Budapest </t>
  </si>
  <si>
    <t>László Szabolcs, Létavértes</t>
  </si>
  <si>
    <t>Kozma András, Debrecen</t>
  </si>
  <si>
    <t>Pálinkásné Gábor Andrea, Bp.</t>
  </si>
  <si>
    <t>Németh Orsolya Valéria, T.bánya</t>
  </si>
  <si>
    <t>Fogarasi Noémi, Budapest</t>
  </si>
  <si>
    <t>Bodzsár Sándor, Balassagyarmat</t>
  </si>
  <si>
    <t>Michnay Lászlóné, Békéscsaba</t>
  </si>
  <si>
    <t>Tóth Ferenc, Szirmabesenyő</t>
  </si>
  <si>
    <t>Mucsy Iván, Budapest</t>
  </si>
  <si>
    <t>Bufa Sándor, Pécs</t>
  </si>
  <si>
    <t>Varsányi Tibor, Baja</t>
  </si>
  <si>
    <t>Kövesdi László, Budapest</t>
  </si>
  <si>
    <t>Faragó Sándorné, Békéscsaba</t>
  </si>
  <si>
    <t>Nyiri Ágnes, Budapest</t>
  </si>
  <si>
    <t>Tatabánya</t>
  </si>
  <si>
    <t>B.gyarm.</t>
  </si>
  <si>
    <t>Bükk.sz.k.</t>
  </si>
  <si>
    <t>Sz.fehérvár</t>
  </si>
  <si>
    <t>Kunfehértó</t>
  </si>
  <si>
    <t>Bertók Tibor, Jobbágyi</t>
  </si>
  <si>
    <t xml:space="preserve"> </t>
  </si>
  <si>
    <t>Varga István, Debrecen</t>
  </si>
  <si>
    <t>Nemcsik László, Salgótarján</t>
  </si>
  <si>
    <t>Búza Márta dr., Kiskunhalas</t>
  </si>
  <si>
    <t>Czövek Ildikó, Budapest</t>
  </si>
  <si>
    <t>E. Kovács Imre, Szabadszállás</t>
  </si>
  <si>
    <t>Rabné Csík Éva, Martfű</t>
  </si>
  <si>
    <t>Hegedűs Sándorné, Martfű</t>
  </si>
  <si>
    <t>Kovács Béla, Bükkszentkereszt</t>
  </si>
  <si>
    <t>Lunzer Ferenc, Tarján</t>
  </si>
  <si>
    <t>Martfű</t>
  </si>
  <si>
    <t>Kalocsa</t>
  </si>
  <si>
    <t>Szabadsz.</t>
  </si>
  <si>
    <t>Debrecen</t>
  </si>
  <si>
    <t>B.csaba</t>
  </si>
  <si>
    <t>Gyula</t>
  </si>
  <si>
    <t>Bp KMO</t>
  </si>
  <si>
    <t>Pécs</t>
  </si>
  <si>
    <t>Szeged</t>
  </si>
  <si>
    <t>Balog Sándor, Doboz</t>
  </si>
  <si>
    <t>Szabóné Papp Judit, Miskolc</t>
  </si>
  <si>
    <t>Szemerey Ádám, Nyíregyháza</t>
  </si>
  <si>
    <t>Szabó Ferenc, Győr</t>
  </si>
  <si>
    <t>Gerley Imre, Budapest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</si>
</sst>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mmmmm\.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0.0000"/>
  </numFmts>
  <fonts count="24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color indexed="55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9"/>
      <color indexed="8"/>
      <name val="Arial CE"/>
      <family val="2"/>
    </font>
    <font>
      <sz val="7"/>
      <color indexed="8"/>
      <name val="Arial CE"/>
      <family val="2"/>
    </font>
    <font>
      <sz val="7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color indexed="8"/>
      <name val="Arial CE"/>
      <family val="2"/>
    </font>
    <font>
      <sz val="8"/>
      <color indexed="9"/>
      <name val="Arial CE"/>
      <family val="2"/>
    </font>
    <font>
      <sz val="7"/>
      <color indexed="22"/>
      <name val="Arial CE"/>
      <family val="2"/>
    </font>
    <font>
      <b/>
      <sz val="7"/>
      <color indexed="10"/>
      <name val="Arial CE"/>
      <family val="2"/>
    </font>
    <font>
      <sz val="7"/>
      <name val="Tahoma"/>
      <family val="2"/>
    </font>
    <font>
      <sz val="8"/>
      <color indexed="43"/>
      <name val="Arial CE"/>
      <family val="2"/>
    </font>
    <font>
      <b/>
      <sz val="7"/>
      <color indexed="43"/>
      <name val="Arial CE"/>
      <family val="2"/>
    </font>
    <font>
      <b/>
      <sz val="9"/>
      <color indexed="22"/>
      <name val="Arial CE"/>
      <family val="2"/>
    </font>
    <font>
      <sz val="8"/>
      <color indexed="22"/>
      <name val="Arial CE"/>
      <family val="2"/>
    </font>
    <font>
      <b/>
      <sz val="8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2" fillId="2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2" fontId="2" fillId="0" borderId="6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1" fontId="5" fillId="4" borderId="9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/>
    </xf>
    <xf numFmtId="0" fontId="10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8" fillId="3" borderId="10" xfId="0" applyFont="1" applyFill="1" applyBorder="1" applyAlignment="1">
      <alignment/>
    </xf>
    <xf numFmtId="2" fontId="9" fillId="6" borderId="13" xfId="0" applyNumberFormat="1" applyFont="1" applyFill="1" applyBorder="1" applyAlignment="1">
      <alignment horizontal="center" vertical="center" wrapText="1"/>
    </xf>
    <xf numFmtId="2" fontId="9" fillId="6" borderId="14" xfId="0" applyNumberFormat="1" applyFont="1" applyFill="1" applyBorder="1" applyAlignment="1">
      <alignment horizontal="center" vertical="top" shrinkToFit="1"/>
    </xf>
    <xf numFmtId="2" fontId="6" fillId="5" borderId="15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8" fillId="0" borderId="3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1" fontId="17" fillId="4" borderId="9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8" borderId="3" xfId="0" applyFont="1" applyFill="1" applyBorder="1" applyAlignment="1">
      <alignment horizontal="center"/>
    </xf>
    <xf numFmtId="1" fontId="5" fillId="5" borderId="3" xfId="0" applyNumberFormat="1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/>
    </xf>
    <xf numFmtId="166" fontId="5" fillId="4" borderId="16" xfId="0" applyNumberFormat="1" applyFont="1" applyFill="1" applyBorder="1" applyAlignment="1">
      <alignment horizontal="center"/>
    </xf>
    <xf numFmtId="2" fontId="5" fillId="4" borderId="15" xfId="0" applyNumberFormat="1" applyFont="1" applyFill="1" applyBorder="1" applyAlignment="1">
      <alignment horizontal="center"/>
    </xf>
    <xf numFmtId="166" fontId="5" fillId="4" borderId="1" xfId="0" applyNumberFormat="1" applyFont="1" applyFill="1" applyBorder="1" applyAlignment="1">
      <alignment horizontal="center"/>
    </xf>
    <xf numFmtId="2" fontId="19" fillId="4" borderId="15" xfId="0" applyNumberFormat="1" applyFont="1" applyFill="1" applyBorder="1" applyAlignment="1">
      <alignment horizontal="center"/>
    </xf>
    <xf numFmtId="1" fontId="20" fillId="4" borderId="9" xfId="0" applyNumberFormat="1" applyFont="1" applyFill="1" applyBorder="1" applyAlignment="1">
      <alignment horizontal="center"/>
    </xf>
    <xf numFmtId="2" fontId="19" fillId="4" borderId="11" xfId="0" applyNumberFormat="1" applyFont="1" applyFill="1" applyBorder="1" applyAlignment="1">
      <alignment horizontal="center"/>
    </xf>
    <xf numFmtId="166" fontId="19" fillId="4" borderId="1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 horizontal="center"/>
    </xf>
    <xf numFmtId="2" fontId="4" fillId="4" borderId="15" xfId="0" applyNumberFormat="1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2" fontId="21" fillId="2" borderId="3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1" fontId="5" fillId="9" borderId="3" xfId="0" applyNumberFormat="1" applyFont="1" applyFill="1" applyBorder="1" applyAlignment="1">
      <alignment horizontal="center"/>
    </xf>
    <xf numFmtId="2" fontId="5" fillId="6" borderId="17" xfId="0" applyNumberFormat="1" applyFont="1" applyFill="1" applyBorder="1" applyAlignment="1">
      <alignment horizontal="center" vertical="center" textRotation="90" wrapText="1"/>
    </xf>
    <xf numFmtId="2" fontId="0" fillId="0" borderId="18" xfId="0" applyNumberFormat="1" applyBorder="1" applyAlignment="1">
      <alignment horizontal="center" vertical="center" textRotation="90"/>
    </xf>
    <xf numFmtId="0" fontId="4" fillId="6" borderId="7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horizontal="center" vertical="center" shrinkToFit="1"/>
    </xf>
    <xf numFmtId="1" fontId="14" fillId="6" borderId="19" xfId="0" applyNumberFormat="1" applyFont="1" applyFill="1" applyBorder="1" applyAlignment="1">
      <alignment horizontal="center" vertical="center" textRotation="90" wrapText="1"/>
    </xf>
    <xf numFmtId="1" fontId="14" fillId="6" borderId="20" xfId="0" applyNumberFormat="1" applyFont="1" applyFill="1" applyBorder="1" applyAlignment="1">
      <alignment horizontal="center" vertical="center" textRotation="90"/>
    </xf>
    <xf numFmtId="166" fontId="5" fillId="6" borderId="21" xfId="0" applyNumberFormat="1" applyFont="1" applyFill="1" applyBorder="1" applyAlignment="1">
      <alignment horizontal="center" vertical="center" wrapText="1"/>
    </xf>
    <xf numFmtId="166" fontId="5" fillId="6" borderId="22" xfId="0" applyNumberFormat="1" applyFont="1" applyFill="1" applyBorder="1" applyAlignment="1">
      <alignment horizontal="center" vertical="center"/>
    </xf>
    <xf numFmtId="1" fontId="5" fillId="6" borderId="23" xfId="0" applyNumberFormat="1" applyFont="1" applyFill="1" applyBorder="1" applyAlignment="1">
      <alignment horizontal="center" vertical="center" textRotation="90" wrapText="1"/>
    </xf>
    <xf numFmtId="1" fontId="5" fillId="6" borderId="24" xfId="0" applyNumberFormat="1" applyFont="1" applyFill="1" applyBorder="1" applyAlignment="1">
      <alignment horizontal="center" vertical="center" textRotation="90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2" fontId="8" fillId="6" borderId="13" xfId="0" applyNumberFormat="1" applyFont="1" applyFill="1" applyBorder="1" applyAlignment="1">
      <alignment horizontal="center" textRotation="90"/>
    </xf>
    <xf numFmtId="2" fontId="8" fillId="6" borderId="14" xfId="0" applyNumberFormat="1" applyFont="1" applyFill="1" applyBorder="1" applyAlignment="1">
      <alignment horizontal="center" textRotation="90"/>
    </xf>
    <xf numFmtId="1" fontId="7" fillId="6" borderId="23" xfId="0" applyNumberFormat="1" applyFont="1" applyFill="1" applyBorder="1" applyAlignment="1">
      <alignment horizontal="center" textRotation="90"/>
    </xf>
    <xf numFmtId="1" fontId="7" fillId="6" borderId="24" xfId="0" applyNumberFormat="1" applyFont="1" applyFill="1" applyBorder="1" applyAlignment="1">
      <alignment horizontal="center" textRotation="90"/>
    </xf>
    <xf numFmtId="2" fontId="5" fillId="6" borderId="21" xfId="0" applyNumberFormat="1" applyFont="1" applyFill="1" applyBorder="1" applyAlignment="1">
      <alignment horizontal="center" vertical="center" textRotation="90" wrapText="1"/>
    </xf>
    <xf numFmtId="2" fontId="0" fillId="0" borderId="22" xfId="0" applyNumberFormat="1" applyBorder="1" applyAlignment="1">
      <alignment horizontal="center" vertical="center" textRotation="90"/>
    </xf>
    <xf numFmtId="166" fontId="5" fillId="9" borderId="1" xfId="0" applyNumberFormat="1" applyFont="1" applyFill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0" fontId="5" fillId="9" borderId="16" xfId="0" applyFont="1" applyFill="1" applyBorder="1" applyAlignment="1">
      <alignment/>
    </xf>
    <xf numFmtId="0" fontId="5" fillId="9" borderId="1" xfId="0" applyFont="1" applyFill="1" applyBorder="1" applyAlignment="1">
      <alignment/>
    </xf>
    <xf numFmtId="0" fontId="5" fillId="1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2"/>
  <sheetViews>
    <sheetView tabSelected="1" workbookViewId="0" topLeftCell="A1">
      <pane xSplit="3" ySplit="2" topLeftCell="Z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Q25" sqref="AQ25"/>
    </sheetView>
  </sheetViews>
  <sheetFormatPr defaultColWidth="9.00390625" defaultRowHeight="12.75"/>
  <cols>
    <col min="1" max="1" width="3.25390625" style="4" customWidth="1"/>
    <col min="2" max="2" width="21.625" style="19" customWidth="1"/>
    <col min="3" max="3" width="5.00390625" style="2" customWidth="1"/>
    <col min="4" max="4" width="2.75390625" style="1" bestFit="1" customWidth="1"/>
    <col min="5" max="5" width="4.375" style="2" bestFit="1" customWidth="1"/>
    <col min="6" max="6" width="2.75390625" style="0" customWidth="1"/>
    <col min="7" max="7" width="4.375" style="0" customWidth="1"/>
    <col min="8" max="8" width="2.75390625" style="0" customWidth="1"/>
    <col min="9" max="9" width="4.375" style="0" customWidth="1"/>
    <col min="10" max="10" width="2.875" style="1" customWidth="1"/>
    <col min="11" max="11" width="4.375" style="2" customWidth="1"/>
    <col min="12" max="12" width="2.75390625" style="0" customWidth="1"/>
    <col min="13" max="13" width="4.75390625" style="0" customWidth="1"/>
    <col min="14" max="14" width="2.625" style="0" customWidth="1"/>
    <col min="15" max="15" width="4.375" style="0" customWidth="1"/>
    <col min="16" max="16" width="2.75390625" style="0" customWidth="1"/>
    <col min="17" max="17" width="4.125" style="0" customWidth="1"/>
    <col min="18" max="18" width="2.625" style="0" customWidth="1"/>
    <col min="19" max="19" width="4.25390625" style="0" customWidth="1"/>
    <col min="20" max="20" width="2.625" style="0" customWidth="1"/>
    <col min="21" max="21" width="4.625" style="0" customWidth="1"/>
    <col min="22" max="22" width="2.75390625" style="1" customWidth="1"/>
    <col min="23" max="23" width="4.125" style="2" customWidth="1"/>
    <col min="24" max="24" width="2.625" style="0" customWidth="1"/>
    <col min="25" max="25" width="4.25390625" style="0" customWidth="1"/>
    <col min="26" max="26" width="2.625" style="0" customWidth="1"/>
    <col min="27" max="27" width="4.25390625" style="0" customWidth="1"/>
    <col min="28" max="28" width="2.625" style="1" customWidth="1"/>
    <col min="29" max="29" width="4.25390625" style="2" customWidth="1"/>
    <col min="30" max="30" width="2.625" style="0" customWidth="1"/>
    <col min="31" max="31" width="4.375" style="0" customWidth="1"/>
    <col min="32" max="32" width="2.25390625" style="0" hidden="1" customWidth="1"/>
    <col min="33" max="33" width="4.00390625" style="0" hidden="1" customWidth="1"/>
    <col min="34" max="34" width="2.375" style="0" hidden="1" customWidth="1"/>
    <col min="35" max="35" width="4.125" style="0" hidden="1" customWidth="1"/>
    <col min="36" max="36" width="2.75390625" style="0" hidden="1" customWidth="1"/>
    <col min="37" max="37" width="4.625" style="0" hidden="1" customWidth="1"/>
    <col min="38" max="38" width="2.75390625" style="0" hidden="1" customWidth="1"/>
    <col min="39" max="39" width="0.12890625" style="0" customWidth="1"/>
    <col min="40" max="40" width="0.74609375" style="0" customWidth="1"/>
    <col min="41" max="41" width="2.375" style="3" customWidth="1"/>
    <col min="42" max="42" width="3.75390625" style="16" customWidth="1"/>
    <col min="43" max="43" width="4.875" style="20" customWidth="1"/>
    <col min="44" max="44" width="3.75390625" style="16" customWidth="1"/>
    <col min="45" max="45" width="3.875" style="16" customWidth="1"/>
    <col min="46" max="46" width="2.625" style="5" customWidth="1"/>
    <col min="47" max="47" width="2.125" style="0" customWidth="1"/>
    <col min="48" max="77" width="2.00390625" style="0" customWidth="1"/>
  </cols>
  <sheetData>
    <row r="1" spans="1:77" ht="12.75" customHeight="1">
      <c r="A1" s="59" t="s">
        <v>26</v>
      </c>
      <c r="B1" s="65" t="s">
        <v>30</v>
      </c>
      <c r="C1" s="26" t="s">
        <v>32</v>
      </c>
      <c r="D1" s="67" t="s">
        <v>72</v>
      </c>
      <c r="E1" s="68"/>
      <c r="F1" s="67" t="s">
        <v>73</v>
      </c>
      <c r="G1" s="68"/>
      <c r="H1" s="67" t="s">
        <v>74</v>
      </c>
      <c r="I1" s="68"/>
      <c r="J1" s="67" t="s">
        <v>75</v>
      </c>
      <c r="K1" s="68"/>
      <c r="L1" s="67" t="s">
        <v>76</v>
      </c>
      <c r="M1" s="68"/>
      <c r="N1" s="69" t="s">
        <v>88</v>
      </c>
      <c r="O1" s="58"/>
      <c r="P1" s="69" t="s">
        <v>89</v>
      </c>
      <c r="Q1" s="58"/>
      <c r="R1" s="69" t="s">
        <v>90</v>
      </c>
      <c r="S1" s="58"/>
      <c r="T1" s="69" t="s">
        <v>91</v>
      </c>
      <c r="U1" s="58"/>
      <c r="V1" s="57" t="s">
        <v>92</v>
      </c>
      <c r="W1" s="58"/>
      <c r="X1" s="57" t="s">
        <v>93</v>
      </c>
      <c r="Y1" s="58"/>
      <c r="Z1" s="57" t="s">
        <v>94</v>
      </c>
      <c r="AA1" s="58"/>
      <c r="AB1" s="57" t="s">
        <v>95</v>
      </c>
      <c r="AC1" s="58"/>
      <c r="AD1" s="57" t="s">
        <v>96</v>
      </c>
      <c r="AE1" s="58"/>
      <c r="AF1" s="55" t="s">
        <v>33</v>
      </c>
      <c r="AG1" s="56"/>
      <c r="AH1" s="55" t="s">
        <v>33</v>
      </c>
      <c r="AI1" s="56"/>
      <c r="AJ1" s="55" t="s">
        <v>33</v>
      </c>
      <c r="AK1" s="56"/>
      <c r="AL1" s="55" t="s">
        <v>33</v>
      </c>
      <c r="AM1" s="56"/>
      <c r="AN1" s="7"/>
      <c r="AO1" s="63" t="s">
        <v>27</v>
      </c>
      <c r="AP1" s="53" t="s">
        <v>34</v>
      </c>
      <c r="AQ1" s="61" t="s">
        <v>29</v>
      </c>
      <c r="AR1" s="77" t="s">
        <v>35</v>
      </c>
      <c r="AS1" s="73" t="s">
        <v>37</v>
      </c>
      <c r="AT1" s="75" t="s">
        <v>36</v>
      </c>
      <c r="AU1" s="55" t="s">
        <v>28</v>
      </c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1"/>
      <c r="BQ1" s="71"/>
      <c r="BR1" s="71"/>
      <c r="BS1" s="71"/>
      <c r="BT1" s="71"/>
      <c r="BU1" s="71"/>
      <c r="BV1" s="71"/>
      <c r="BW1" s="71"/>
      <c r="BX1" s="71"/>
      <c r="BY1" s="72"/>
    </row>
    <row r="2" spans="1:77" ht="11.25" customHeight="1" thickBot="1">
      <c r="A2" s="60"/>
      <c r="B2" s="66"/>
      <c r="C2" s="27" t="s">
        <v>31</v>
      </c>
      <c r="D2" s="15">
        <v>20</v>
      </c>
      <c r="E2" s="10" t="s">
        <v>27</v>
      </c>
      <c r="F2" s="9">
        <v>21</v>
      </c>
      <c r="G2" s="10" t="s">
        <v>27</v>
      </c>
      <c r="H2" s="9">
        <v>20</v>
      </c>
      <c r="I2" s="10" t="s">
        <v>27</v>
      </c>
      <c r="J2" s="9">
        <v>25</v>
      </c>
      <c r="K2" s="10" t="s">
        <v>27</v>
      </c>
      <c r="L2" s="9">
        <v>10</v>
      </c>
      <c r="M2" s="10" t="s">
        <v>27</v>
      </c>
      <c r="N2" s="9">
        <v>16</v>
      </c>
      <c r="O2" s="10" t="s">
        <v>27</v>
      </c>
      <c r="P2" s="9">
        <v>17</v>
      </c>
      <c r="Q2" s="10" t="s">
        <v>27</v>
      </c>
      <c r="R2" s="9">
        <v>25</v>
      </c>
      <c r="S2" s="10" t="s">
        <v>27</v>
      </c>
      <c r="T2" s="9">
        <v>20</v>
      </c>
      <c r="U2" s="10" t="s">
        <v>27</v>
      </c>
      <c r="V2" s="15">
        <v>23</v>
      </c>
      <c r="W2" s="10" t="s">
        <v>27</v>
      </c>
      <c r="X2" s="9">
        <v>21</v>
      </c>
      <c r="Y2" s="10" t="s">
        <v>27</v>
      </c>
      <c r="Z2" s="9">
        <v>22</v>
      </c>
      <c r="AA2" s="10" t="s">
        <v>27</v>
      </c>
      <c r="AB2" s="9">
        <v>20</v>
      </c>
      <c r="AC2" s="10" t="s">
        <v>27</v>
      </c>
      <c r="AD2" s="9">
        <v>23</v>
      </c>
      <c r="AE2" s="10" t="s">
        <v>27</v>
      </c>
      <c r="AF2" s="9"/>
      <c r="AG2" s="10" t="s">
        <v>27</v>
      </c>
      <c r="AH2" s="9"/>
      <c r="AI2" s="10" t="s">
        <v>27</v>
      </c>
      <c r="AJ2" s="9"/>
      <c r="AK2" s="10" t="s">
        <v>27</v>
      </c>
      <c r="AL2" s="9"/>
      <c r="AM2" s="10" t="s">
        <v>27</v>
      </c>
      <c r="AN2" s="13"/>
      <c r="AO2" s="64"/>
      <c r="AP2" s="54"/>
      <c r="AQ2" s="62"/>
      <c r="AR2" s="78"/>
      <c r="AS2" s="74"/>
      <c r="AT2" s="76"/>
      <c r="AU2" s="17" t="s">
        <v>0</v>
      </c>
      <c r="AV2" s="17" t="s">
        <v>1</v>
      </c>
      <c r="AW2" s="17" t="s">
        <v>2</v>
      </c>
      <c r="AX2" s="17" t="s">
        <v>3</v>
      </c>
      <c r="AY2" s="17" t="s">
        <v>4</v>
      </c>
      <c r="AZ2" s="17" t="s">
        <v>5</v>
      </c>
      <c r="BA2" s="17" t="s">
        <v>6</v>
      </c>
      <c r="BB2" s="17" t="s">
        <v>7</v>
      </c>
      <c r="BC2" s="17" t="s">
        <v>8</v>
      </c>
      <c r="BD2" s="17" t="s">
        <v>9</v>
      </c>
      <c r="BE2" s="17" t="s">
        <v>10</v>
      </c>
      <c r="BF2" s="17" t="s">
        <v>11</v>
      </c>
      <c r="BG2" s="17" t="s">
        <v>12</v>
      </c>
      <c r="BH2" s="17" t="s">
        <v>13</v>
      </c>
      <c r="BI2" s="17" t="s">
        <v>14</v>
      </c>
      <c r="BJ2" s="17" t="s">
        <v>15</v>
      </c>
      <c r="BK2" s="17" t="s">
        <v>16</v>
      </c>
      <c r="BL2" s="17" t="s">
        <v>17</v>
      </c>
      <c r="BM2" s="17" t="s">
        <v>18</v>
      </c>
      <c r="BN2" s="17" t="s">
        <v>19</v>
      </c>
      <c r="BO2" s="17" t="s">
        <v>20</v>
      </c>
      <c r="BP2" s="25" t="s">
        <v>21</v>
      </c>
      <c r="BQ2" s="25" t="s">
        <v>22</v>
      </c>
      <c r="BR2" s="25" t="s">
        <v>23</v>
      </c>
      <c r="BS2" s="25" t="s">
        <v>24</v>
      </c>
      <c r="BT2" s="25" t="s">
        <v>25</v>
      </c>
      <c r="BU2" s="25" t="s">
        <v>38</v>
      </c>
      <c r="BV2" s="25" t="s">
        <v>39</v>
      </c>
      <c r="BW2" s="25" t="s">
        <v>40</v>
      </c>
      <c r="BX2" s="25" t="s">
        <v>41</v>
      </c>
      <c r="BY2" s="25" t="s">
        <v>42</v>
      </c>
    </row>
    <row r="3" spans="1:77" ht="11.25" customHeight="1">
      <c r="A3" s="52">
        <v>1</v>
      </c>
      <c r="B3" s="81" t="s">
        <v>46</v>
      </c>
      <c r="C3" s="28">
        <f aca="true" t="shared" si="0" ref="C3:C43">SUM(E3,G3,I3,K3,M3,O3,Q3,S3,U3,W3,Y3,AA3,AC3,AE3,AG3,AI3,AK3,AM3)</f>
        <v>7.937798518616932</v>
      </c>
      <c r="D3" s="21">
        <v>3</v>
      </c>
      <c r="E3" s="8">
        <f>(21-D3)/20</f>
        <v>0.9</v>
      </c>
      <c r="F3" s="23">
        <v>1</v>
      </c>
      <c r="G3" s="8">
        <f>(22-F3)/21</f>
        <v>1</v>
      </c>
      <c r="H3" s="23">
        <v>7</v>
      </c>
      <c r="I3" s="8">
        <f>(21-H3)/20</f>
        <v>0.7</v>
      </c>
      <c r="J3" s="23"/>
      <c r="K3" s="8"/>
      <c r="L3" s="23"/>
      <c r="M3" s="8"/>
      <c r="N3" s="23">
        <v>9</v>
      </c>
      <c r="O3" s="8">
        <f>(17-N3)/16</f>
        <v>0.5</v>
      </c>
      <c r="P3" s="23">
        <v>7</v>
      </c>
      <c r="Q3" s="8">
        <f>(18-P3)/17</f>
        <v>0.6470588235294118</v>
      </c>
      <c r="R3" s="23">
        <v>6</v>
      </c>
      <c r="S3" s="8">
        <f>(26-R3)/25</f>
        <v>0.8</v>
      </c>
      <c r="T3" s="23">
        <v>18</v>
      </c>
      <c r="U3" s="8">
        <f>(21-T3)/20</f>
        <v>0.15</v>
      </c>
      <c r="V3" s="21">
        <v>18</v>
      </c>
      <c r="W3" s="8">
        <f aca="true" t="shared" si="1" ref="W3:W32">(24-V3)/23</f>
        <v>0.2608695652173913</v>
      </c>
      <c r="X3" s="23">
        <v>4</v>
      </c>
      <c r="Y3" s="8">
        <f aca="true" t="shared" si="2" ref="Y3:Y32">(22-X3)/21</f>
        <v>0.8571428571428571</v>
      </c>
      <c r="Z3" s="23">
        <v>17</v>
      </c>
      <c r="AA3" s="8">
        <f aca="true" t="shared" si="3" ref="AA3:AA42">(23-Z3)/22</f>
        <v>0.2727272727272727</v>
      </c>
      <c r="AB3" s="23">
        <v>4</v>
      </c>
      <c r="AC3" s="8">
        <f aca="true" t="shared" si="4" ref="AC3:AC33">(21-AB3)/20</f>
        <v>0.85</v>
      </c>
      <c r="AD3" s="23">
        <v>1</v>
      </c>
      <c r="AE3" s="8">
        <f>(24-AD3)/23</f>
        <v>1</v>
      </c>
      <c r="AF3" s="23"/>
      <c r="AG3" s="8"/>
      <c r="AH3" s="23"/>
      <c r="AI3" s="6"/>
      <c r="AJ3" s="23"/>
      <c r="AK3" s="8"/>
      <c r="AL3" s="23"/>
      <c r="AM3" s="8"/>
      <c r="AN3" s="11"/>
      <c r="AO3" s="14">
        <f aca="true" t="shared" si="5" ref="AO3:AO43">COUNT(D3,F3,H3,J3,L3,N3,P3,R3,T3,V3,X3,Z3,AB3,AD3,AF3,AH3,AJ3,AL3)</f>
        <v>12</v>
      </c>
      <c r="AP3" s="36">
        <f aca="true" t="shared" si="6" ref="AP3:AP43">MIN(E3,G3,I3,K3,M3,O3,Q3,S3,U3,W3,Y3,AA3,AC3,AE3,AG3,AI3,AK3,AM3)</f>
        <v>0.15</v>
      </c>
      <c r="AQ3" s="37">
        <f aca="true" t="shared" si="7" ref="AQ3:AQ43">C3/AO3</f>
        <v>0.6614832098847444</v>
      </c>
      <c r="AR3" s="36">
        <f aca="true" t="shared" si="8" ref="AR3:AR43">MAX(E3,G3,I3,K3,M3,O3,Q3,S3,U3,W3,Y3,AA3,AC3,AE3,AG3,AI3,AK3,AM3)</f>
        <v>1</v>
      </c>
      <c r="AS3" s="38">
        <f>(AR3/AP3)^(1/AO3)</f>
        <v>1.171275507178514</v>
      </c>
      <c r="AT3" s="32">
        <f>MEDIAN(D3,F3,H3,J3,L3,N3,P3,R3,T3,V3,X3,Z3,AB3,AD3,AF3,AH3,AJ3,AL3)</f>
        <v>6.5</v>
      </c>
      <c r="AU3" s="50">
        <f aca="true" t="shared" si="9" ref="AU3:AU43">COUNTIF(D3:AL3,1)/2</f>
        <v>2</v>
      </c>
      <c r="AV3" s="31">
        <f aca="true" t="shared" si="10" ref="AV3:AV43">COUNTIF(D3:AL3,2)</f>
        <v>0</v>
      </c>
      <c r="AW3" s="30">
        <f aca="true" t="shared" si="11" ref="AW3:AW43">COUNTIF(D3:AL3,3)</f>
        <v>1</v>
      </c>
      <c r="AX3" s="34">
        <f aca="true" t="shared" si="12" ref="AX3:AX43">COUNTIF(D3:AL3,4)</f>
        <v>2</v>
      </c>
      <c r="AY3" s="31">
        <f aca="true" t="shared" si="13" ref="AY3:AY43">COUNTIF(D3:AL3,5)</f>
        <v>0</v>
      </c>
      <c r="AZ3" s="34">
        <f aca="true" t="shared" si="14" ref="AZ3:AZ43">COUNTIF(D3:AL3,6)</f>
        <v>1</v>
      </c>
      <c r="BA3" s="47">
        <f aca="true" t="shared" si="15" ref="BA3:BA43">COUNTIF(D3:AL3,7)</f>
        <v>2</v>
      </c>
      <c r="BB3" s="31">
        <f aca="true" t="shared" si="16" ref="BB3:BB43">COUNTIF(D3:AL3,8)</f>
        <v>0</v>
      </c>
      <c r="BC3" s="34">
        <f aca="true" t="shared" si="17" ref="BC3:BC43">COUNTIF(D3:AL3,9)</f>
        <v>1</v>
      </c>
      <c r="BD3" s="31">
        <f aca="true" t="shared" si="18" ref="BD3:BD43">COUNTIF(D3:AL3,10)</f>
        <v>0</v>
      </c>
      <c r="BE3" s="31">
        <f aca="true" t="shared" si="19" ref="BE3:BE43">COUNTIF(D3:AL3,11)</f>
        <v>0</v>
      </c>
      <c r="BF3" s="31">
        <f aca="true" t="shared" si="20" ref="BF3:BF43">COUNTIF(D3:AL3,12)</f>
        <v>0</v>
      </c>
      <c r="BG3" s="31">
        <f aca="true" t="shared" si="21" ref="BG3:BG43">COUNTIF(D3:AL3,13)</f>
        <v>0</v>
      </c>
      <c r="BH3" s="31">
        <f aca="true" t="shared" si="22" ref="BH3:BH43">COUNTIF(D3:AL3,14)</f>
        <v>0</v>
      </c>
      <c r="BI3" s="31">
        <f aca="true" t="shared" si="23" ref="BI3:BI43">COUNTIF(D3:AL3,15)</f>
        <v>0</v>
      </c>
      <c r="BJ3" s="31">
        <f aca="true" t="shared" si="24" ref="BJ3:BJ43">COUNTIF(D3:AL3,16)</f>
        <v>0</v>
      </c>
      <c r="BK3" s="34">
        <f aca="true" t="shared" si="25" ref="BK3:BK43">COUNTIF(D3:AL3,17)</f>
        <v>1</v>
      </c>
      <c r="BL3" s="34">
        <f aca="true" t="shared" si="26" ref="BL3:BL43">COUNTIF(D3:AL3,18)</f>
        <v>2</v>
      </c>
      <c r="BM3" s="31">
        <f aca="true" t="shared" si="27" ref="BM3:BM43">COUNTIF(D3:AL3,19)</f>
        <v>0</v>
      </c>
      <c r="BN3" s="31">
        <f aca="true" t="shared" si="28" ref="BN3:BN43">COUNTIF(D3:AL3,20)</f>
        <v>0</v>
      </c>
      <c r="BO3" s="31">
        <f aca="true" t="shared" si="29" ref="BO3:BO43">COUNTIF(D3:AL3,21)</f>
        <v>0</v>
      </c>
      <c r="BP3" s="31">
        <f aca="true" t="shared" si="30" ref="BP3:BP43">COUNTIF(D3:AL3,22)</f>
        <v>0</v>
      </c>
      <c r="BQ3" s="31">
        <f aca="true" t="shared" si="31" ref="BQ3:BQ43">COUNTIF(D3:AL3,23)</f>
        <v>0</v>
      </c>
      <c r="BR3" s="31">
        <f aca="true" t="shared" si="32" ref="BR3:BR43">COUNTIF(D3:AL3,24)</f>
        <v>0</v>
      </c>
      <c r="BS3" s="31">
        <f aca="true" t="shared" si="33" ref="BS3:BS43">COUNTIF(D3:AL3,25)</f>
        <v>0</v>
      </c>
      <c r="BT3" s="31">
        <f aca="true" t="shared" si="34" ref="BT3:BT43">COUNTIF(D3:AL3,26)</f>
        <v>0</v>
      </c>
      <c r="BU3" s="31">
        <f aca="true" t="shared" si="35" ref="BU3:BU43">COUNTIF(D3:AL3,27)</f>
        <v>0</v>
      </c>
      <c r="BV3" s="31">
        <f aca="true" t="shared" si="36" ref="BV3:BV43">COUNTIF(D3:AL3,28)</f>
        <v>0</v>
      </c>
      <c r="BW3" s="31">
        <f aca="true" t="shared" si="37" ref="BW3:BW43">COUNTIF(D3:AL3,29)</f>
        <v>0</v>
      </c>
      <c r="BX3" s="31">
        <f aca="true" t="shared" si="38" ref="BX3:BX43">COUNTIF(D3:AL3,30)</f>
        <v>0</v>
      </c>
      <c r="BY3" s="31"/>
    </row>
    <row r="4" spans="1:77" ht="11.25" customHeight="1">
      <c r="A4" s="52">
        <v>2</v>
      </c>
      <c r="B4" s="82" t="s">
        <v>43</v>
      </c>
      <c r="C4" s="28">
        <f t="shared" si="0"/>
        <v>7.7703369094673445</v>
      </c>
      <c r="D4" s="22">
        <v>1</v>
      </c>
      <c r="E4" s="8">
        <f>(21-D4)/20</f>
        <v>1</v>
      </c>
      <c r="F4" s="24">
        <v>11</v>
      </c>
      <c r="G4" s="8">
        <f>(22-F4)/21</f>
        <v>0.5238095238095238</v>
      </c>
      <c r="H4" s="24"/>
      <c r="I4" s="8"/>
      <c r="J4" s="24">
        <v>21</v>
      </c>
      <c r="K4" s="8">
        <f>(26-J4)/25</f>
        <v>0.2</v>
      </c>
      <c r="L4" s="24"/>
      <c r="M4" s="8"/>
      <c r="N4" s="24"/>
      <c r="O4" s="8"/>
      <c r="P4" s="24">
        <v>1</v>
      </c>
      <c r="Q4" s="8">
        <f>(18-P4)/17</f>
        <v>1</v>
      </c>
      <c r="R4" s="24">
        <v>1</v>
      </c>
      <c r="S4" s="8">
        <f>(26-R4)/25</f>
        <v>1</v>
      </c>
      <c r="T4" s="24">
        <v>6</v>
      </c>
      <c r="U4" s="8">
        <f>(21-T4)/20</f>
        <v>0.75</v>
      </c>
      <c r="V4" s="22">
        <v>9</v>
      </c>
      <c r="W4" s="8">
        <f t="shared" si="1"/>
        <v>0.6521739130434783</v>
      </c>
      <c r="X4" s="24">
        <v>10</v>
      </c>
      <c r="Y4" s="8">
        <f t="shared" si="2"/>
        <v>0.5714285714285714</v>
      </c>
      <c r="Z4" s="24">
        <v>7</v>
      </c>
      <c r="AA4" s="8">
        <f t="shared" si="3"/>
        <v>0.7272727272727273</v>
      </c>
      <c r="AB4" s="24">
        <v>8</v>
      </c>
      <c r="AC4" s="8">
        <f t="shared" si="4"/>
        <v>0.65</v>
      </c>
      <c r="AD4" s="24">
        <v>8</v>
      </c>
      <c r="AE4" s="8">
        <f aca="true" t="shared" si="39" ref="AE4:AE30">(24-AD4)/23</f>
        <v>0.6956521739130435</v>
      </c>
      <c r="AF4" s="24"/>
      <c r="AG4" s="6"/>
      <c r="AH4" s="24"/>
      <c r="AI4" s="6"/>
      <c r="AJ4" s="24"/>
      <c r="AK4" s="6"/>
      <c r="AL4" s="24"/>
      <c r="AM4" s="8"/>
      <c r="AN4" s="12"/>
      <c r="AO4" s="14">
        <f t="shared" si="5"/>
        <v>11</v>
      </c>
      <c r="AP4" s="36">
        <f t="shared" si="6"/>
        <v>0.2</v>
      </c>
      <c r="AQ4" s="39">
        <f>C4/AO4</f>
        <v>0.7063942644970314</v>
      </c>
      <c r="AR4" s="36">
        <f t="shared" si="8"/>
        <v>1</v>
      </c>
      <c r="AS4" s="38">
        <f>(AR4/AP4)^(1/AO4)</f>
        <v>1.1575579117706545</v>
      </c>
      <c r="AT4" s="32">
        <f>MEDIAN(D4,F4,H4,J4,L4,N4,P4,R4,T4,V4,X4,Z4,AB4,AD4,AF4,AH4,AJ4,AL4)</f>
        <v>8</v>
      </c>
      <c r="AU4" s="50">
        <f t="shared" si="9"/>
        <v>3</v>
      </c>
      <c r="AV4" s="31">
        <f t="shared" si="10"/>
        <v>0</v>
      </c>
      <c r="AW4" s="31">
        <f t="shared" si="11"/>
        <v>0</v>
      </c>
      <c r="AX4" s="31">
        <f t="shared" si="12"/>
        <v>0</v>
      </c>
      <c r="AY4" s="31">
        <f t="shared" si="13"/>
        <v>0</v>
      </c>
      <c r="AZ4" s="34">
        <f t="shared" si="14"/>
        <v>1</v>
      </c>
      <c r="BA4" s="34">
        <f t="shared" si="15"/>
        <v>1</v>
      </c>
      <c r="BB4" s="34">
        <f t="shared" si="16"/>
        <v>2</v>
      </c>
      <c r="BC4" s="34">
        <f t="shared" si="17"/>
        <v>1</v>
      </c>
      <c r="BD4" s="34">
        <f t="shared" si="18"/>
        <v>1</v>
      </c>
      <c r="BE4" s="34">
        <f t="shared" si="19"/>
        <v>1</v>
      </c>
      <c r="BF4" s="31">
        <f t="shared" si="20"/>
        <v>0</v>
      </c>
      <c r="BG4" s="31">
        <f t="shared" si="21"/>
        <v>0</v>
      </c>
      <c r="BH4" s="31">
        <f t="shared" si="22"/>
        <v>0</v>
      </c>
      <c r="BI4" s="31">
        <f t="shared" si="23"/>
        <v>0</v>
      </c>
      <c r="BJ4" s="31">
        <f t="shared" si="24"/>
        <v>0</v>
      </c>
      <c r="BK4" s="31">
        <f t="shared" si="25"/>
        <v>0</v>
      </c>
      <c r="BL4" s="31">
        <f t="shared" si="26"/>
        <v>0</v>
      </c>
      <c r="BM4" s="31">
        <f t="shared" si="27"/>
        <v>0</v>
      </c>
      <c r="BN4" s="31">
        <f t="shared" si="28"/>
        <v>0</v>
      </c>
      <c r="BO4" s="34">
        <f t="shared" si="29"/>
        <v>1</v>
      </c>
      <c r="BP4" s="31">
        <f t="shared" si="30"/>
        <v>0</v>
      </c>
      <c r="BQ4" s="31">
        <f t="shared" si="31"/>
        <v>0</v>
      </c>
      <c r="BR4" s="31">
        <f t="shared" si="32"/>
        <v>0</v>
      </c>
      <c r="BS4" s="31">
        <f t="shared" si="33"/>
        <v>0</v>
      </c>
      <c r="BT4" s="31">
        <f t="shared" si="34"/>
        <v>0</v>
      </c>
      <c r="BU4" s="31">
        <f t="shared" si="35"/>
        <v>0</v>
      </c>
      <c r="BV4" s="31">
        <f t="shared" si="36"/>
        <v>0</v>
      </c>
      <c r="BW4" s="31">
        <f t="shared" si="37"/>
        <v>0</v>
      </c>
      <c r="BX4" s="31">
        <f t="shared" si="38"/>
        <v>0</v>
      </c>
      <c r="BY4" s="31"/>
    </row>
    <row r="5" spans="1:77" ht="11.25" customHeight="1">
      <c r="A5" s="35">
        <v>3</v>
      </c>
      <c r="B5" s="83" t="s">
        <v>45</v>
      </c>
      <c r="C5" s="28">
        <f t="shared" si="0"/>
        <v>7.3449616368286454</v>
      </c>
      <c r="D5" s="22">
        <v>8</v>
      </c>
      <c r="E5" s="8">
        <f>(21-D5)/20</f>
        <v>0.65</v>
      </c>
      <c r="F5" s="24">
        <v>5</v>
      </c>
      <c r="G5" s="8">
        <f>(22-F5)/21</f>
        <v>0.8095238095238095</v>
      </c>
      <c r="H5" s="24"/>
      <c r="I5" s="8"/>
      <c r="J5" s="24">
        <v>18</v>
      </c>
      <c r="K5" s="8">
        <f>(26-J5)/25</f>
        <v>0.32</v>
      </c>
      <c r="L5" s="24">
        <v>2</v>
      </c>
      <c r="M5" s="8">
        <f>(11-L5)/10</f>
        <v>0.9</v>
      </c>
      <c r="N5" s="24">
        <v>1</v>
      </c>
      <c r="O5" s="8">
        <f>(17-N5)/16</f>
        <v>1</v>
      </c>
      <c r="P5" s="24">
        <v>3</v>
      </c>
      <c r="Q5" s="8">
        <f>(18-P5)/17</f>
        <v>0.8823529411764706</v>
      </c>
      <c r="R5" s="24">
        <v>12</v>
      </c>
      <c r="S5" s="8">
        <f>(26-R5)/25</f>
        <v>0.56</v>
      </c>
      <c r="T5" s="24">
        <v>7</v>
      </c>
      <c r="U5" s="8">
        <f>(21-T5)/20</f>
        <v>0.7</v>
      </c>
      <c r="V5" s="22">
        <v>6</v>
      </c>
      <c r="W5" s="8">
        <f t="shared" si="1"/>
        <v>0.782608695652174</v>
      </c>
      <c r="X5" s="24">
        <v>18</v>
      </c>
      <c r="Y5" s="8">
        <f t="shared" si="2"/>
        <v>0.19047619047619047</v>
      </c>
      <c r="Z5" s="24"/>
      <c r="AA5" s="8"/>
      <c r="AB5" s="24">
        <v>10</v>
      </c>
      <c r="AC5" s="8">
        <f t="shared" si="4"/>
        <v>0.55</v>
      </c>
      <c r="AD5" s="24"/>
      <c r="AE5" s="8"/>
      <c r="AF5" s="24"/>
      <c r="AG5" s="6"/>
      <c r="AH5" s="24"/>
      <c r="AI5" s="6"/>
      <c r="AJ5" s="24"/>
      <c r="AK5" s="6"/>
      <c r="AL5" s="24"/>
      <c r="AM5" s="8"/>
      <c r="AN5" s="12"/>
      <c r="AO5" s="14">
        <f t="shared" si="5"/>
        <v>11</v>
      </c>
      <c r="AP5" s="36">
        <f t="shared" si="6"/>
        <v>0.19047619047619047</v>
      </c>
      <c r="AQ5" s="39">
        <f>C5/AO5</f>
        <v>0.6677237851662405</v>
      </c>
      <c r="AR5" s="36">
        <f t="shared" si="8"/>
        <v>1</v>
      </c>
      <c r="AS5" s="38">
        <f aca="true" t="shared" si="40" ref="AS3:AS33">(AR5/AP5)^(1/AO5)</f>
        <v>1.1627036279453704</v>
      </c>
      <c r="AT5" s="32">
        <f aca="true" t="shared" si="41" ref="AT3:AT33">MEDIAN(D5,F5,H5,J5,L5,N5,P5,R5,T5,V5,X5,Z5,AB5,AD5,AF5,AH5,AJ5,AL5)</f>
        <v>7</v>
      </c>
      <c r="AU5" s="51">
        <f t="shared" si="9"/>
        <v>1</v>
      </c>
      <c r="AV5" s="34">
        <f t="shared" si="10"/>
        <v>1</v>
      </c>
      <c r="AW5" s="47">
        <f t="shared" si="11"/>
        <v>1</v>
      </c>
      <c r="AX5" s="31">
        <f t="shared" si="12"/>
        <v>0</v>
      </c>
      <c r="AY5" s="34">
        <f t="shared" si="13"/>
        <v>1</v>
      </c>
      <c r="AZ5" s="34">
        <f t="shared" si="14"/>
        <v>1</v>
      </c>
      <c r="BA5" s="34">
        <f t="shared" si="15"/>
        <v>1</v>
      </c>
      <c r="BB5" s="30">
        <f t="shared" si="16"/>
        <v>1</v>
      </c>
      <c r="BC5" s="31">
        <f t="shared" si="17"/>
        <v>0</v>
      </c>
      <c r="BD5" s="34">
        <f t="shared" si="18"/>
        <v>1</v>
      </c>
      <c r="BE5" s="31">
        <f t="shared" si="19"/>
        <v>0</v>
      </c>
      <c r="BF5" s="34">
        <f t="shared" si="20"/>
        <v>1</v>
      </c>
      <c r="BG5" s="31">
        <f t="shared" si="21"/>
        <v>0</v>
      </c>
      <c r="BH5" s="31">
        <f t="shared" si="22"/>
        <v>0</v>
      </c>
      <c r="BI5" s="31">
        <f t="shared" si="23"/>
        <v>0</v>
      </c>
      <c r="BJ5" s="31">
        <f t="shared" si="24"/>
        <v>0</v>
      </c>
      <c r="BK5" s="31">
        <f t="shared" si="25"/>
        <v>0</v>
      </c>
      <c r="BL5" s="34">
        <f t="shared" si="26"/>
        <v>2</v>
      </c>
      <c r="BM5" s="31">
        <f t="shared" si="27"/>
        <v>0</v>
      </c>
      <c r="BN5" s="31">
        <f t="shared" si="28"/>
        <v>0</v>
      </c>
      <c r="BO5" s="31">
        <f t="shared" si="29"/>
        <v>0</v>
      </c>
      <c r="BP5" s="31">
        <f t="shared" si="30"/>
        <v>0</v>
      </c>
      <c r="BQ5" s="31">
        <f t="shared" si="31"/>
        <v>0</v>
      </c>
      <c r="BR5" s="31">
        <f t="shared" si="32"/>
        <v>0</v>
      </c>
      <c r="BS5" s="31">
        <f t="shared" si="33"/>
        <v>0</v>
      </c>
      <c r="BT5" s="31">
        <f t="shared" si="34"/>
        <v>0</v>
      </c>
      <c r="BU5" s="31">
        <f t="shared" si="35"/>
        <v>0</v>
      </c>
      <c r="BV5" s="31">
        <f t="shared" si="36"/>
        <v>0</v>
      </c>
      <c r="BW5" s="31">
        <f t="shared" si="37"/>
        <v>0</v>
      </c>
      <c r="BX5" s="31">
        <f t="shared" si="38"/>
        <v>0</v>
      </c>
      <c r="BY5" s="31"/>
    </row>
    <row r="6" spans="1:77" ht="11.25" customHeight="1">
      <c r="A6" s="35">
        <v>4</v>
      </c>
      <c r="B6" s="83" t="s">
        <v>44</v>
      </c>
      <c r="C6" s="28">
        <f t="shared" si="0"/>
        <v>7.259270490805018</v>
      </c>
      <c r="D6" s="21">
        <v>7</v>
      </c>
      <c r="E6" s="8">
        <f>(21-D6)/20</f>
        <v>0.7</v>
      </c>
      <c r="F6" s="24"/>
      <c r="G6" s="8"/>
      <c r="H6" s="24">
        <v>1</v>
      </c>
      <c r="I6" s="8">
        <f>(21-H6)/20</f>
        <v>1</v>
      </c>
      <c r="J6" s="24">
        <v>6</v>
      </c>
      <c r="K6" s="8">
        <f>(26-J6)/25</f>
        <v>0.8</v>
      </c>
      <c r="L6" s="24"/>
      <c r="M6" s="8"/>
      <c r="N6" s="24"/>
      <c r="O6" s="8"/>
      <c r="P6" s="24">
        <v>8</v>
      </c>
      <c r="Q6" s="8">
        <f>(18-P6)/17</f>
        <v>0.5882352941176471</v>
      </c>
      <c r="R6" s="24">
        <v>18</v>
      </c>
      <c r="S6" s="8">
        <f>(26-R6)/25</f>
        <v>0.32</v>
      </c>
      <c r="T6" s="24">
        <v>3</v>
      </c>
      <c r="U6" s="8">
        <f>(21-T6)/20</f>
        <v>0.9</v>
      </c>
      <c r="V6" s="22">
        <v>11</v>
      </c>
      <c r="W6" s="8">
        <f t="shared" si="1"/>
        <v>0.5652173913043478</v>
      </c>
      <c r="X6" s="24">
        <v>6</v>
      </c>
      <c r="Y6" s="8">
        <f t="shared" si="2"/>
        <v>0.7619047619047619</v>
      </c>
      <c r="Z6" s="24">
        <v>12</v>
      </c>
      <c r="AA6" s="8">
        <f t="shared" si="3"/>
        <v>0.5</v>
      </c>
      <c r="AB6" s="24">
        <v>2</v>
      </c>
      <c r="AC6" s="8">
        <f t="shared" si="4"/>
        <v>0.95</v>
      </c>
      <c r="AD6" s="24">
        <v>20</v>
      </c>
      <c r="AE6" s="8">
        <f t="shared" si="39"/>
        <v>0.17391304347826086</v>
      </c>
      <c r="AF6" s="24"/>
      <c r="AG6" s="6"/>
      <c r="AH6" s="24"/>
      <c r="AI6" s="6"/>
      <c r="AJ6" s="24"/>
      <c r="AK6" s="6"/>
      <c r="AL6" s="24"/>
      <c r="AM6" s="8"/>
      <c r="AN6" s="12"/>
      <c r="AO6" s="14">
        <f t="shared" si="5"/>
        <v>11</v>
      </c>
      <c r="AP6" s="44">
        <f t="shared" si="6"/>
        <v>0.17391304347826086</v>
      </c>
      <c r="AQ6" s="45">
        <f t="shared" si="7"/>
        <v>0.6599336809822743</v>
      </c>
      <c r="AR6" s="44">
        <f t="shared" si="8"/>
        <v>1</v>
      </c>
      <c r="AS6" s="46">
        <f t="shared" si="40"/>
        <v>1.1723592466357327</v>
      </c>
      <c r="AT6" s="32">
        <f t="shared" si="41"/>
        <v>7</v>
      </c>
      <c r="AU6" s="51">
        <f t="shared" si="9"/>
        <v>1</v>
      </c>
      <c r="AV6" s="34">
        <f t="shared" si="10"/>
        <v>1</v>
      </c>
      <c r="AW6" s="34">
        <f t="shared" si="11"/>
        <v>1</v>
      </c>
      <c r="AX6" s="31">
        <f t="shared" si="12"/>
        <v>0</v>
      </c>
      <c r="AY6" s="31">
        <f t="shared" si="13"/>
        <v>0</v>
      </c>
      <c r="AZ6" s="34">
        <f t="shared" si="14"/>
        <v>2</v>
      </c>
      <c r="BA6" s="30">
        <f t="shared" si="15"/>
        <v>1</v>
      </c>
      <c r="BB6" s="47">
        <f t="shared" si="16"/>
        <v>1</v>
      </c>
      <c r="BC6" s="31">
        <f t="shared" si="17"/>
        <v>0</v>
      </c>
      <c r="BD6" s="31">
        <f t="shared" si="18"/>
        <v>0</v>
      </c>
      <c r="BE6" s="34">
        <f t="shared" si="19"/>
        <v>1</v>
      </c>
      <c r="BF6" s="34">
        <f t="shared" si="20"/>
        <v>1</v>
      </c>
      <c r="BG6" s="31">
        <f t="shared" si="21"/>
        <v>0</v>
      </c>
      <c r="BH6" s="31">
        <f t="shared" si="22"/>
        <v>0</v>
      </c>
      <c r="BI6" s="31">
        <f t="shared" si="23"/>
        <v>0</v>
      </c>
      <c r="BJ6" s="31">
        <f t="shared" si="24"/>
        <v>0</v>
      </c>
      <c r="BK6" s="31">
        <f t="shared" si="25"/>
        <v>0</v>
      </c>
      <c r="BL6" s="34">
        <f t="shared" si="26"/>
        <v>1</v>
      </c>
      <c r="BM6" s="31">
        <f t="shared" si="27"/>
        <v>0</v>
      </c>
      <c r="BN6" s="34">
        <f t="shared" si="28"/>
        <v>1</v>
      </c>
      <c r="BO6" s="31">
        <f t="shared" si="29"/>
        <v>0</v>
      </c>
      <c r="BP6" s="31">
        <f t="shared" si="30"/>
        <v>0</v>
      </c>
      <c r="BQ6" s="31">
        <f t="shared" si="31"/>
        <v>0</v>
      </c>
      <c r="BR6" s="31">
        <f t="shared" si="32"/>
        <v>0</v>
      </c>
      <c r="BS6" s="31">
        <f t="shared" si="33"/>
        <v>0</v>
      </c>
      <c r="BT6" s="31">
        <f t="shared" si="34"/>
        <v>0</v>
      </c>
      <c r="BU6" s="31">
        <f t="shared" si="35"/>
        <v>0</v>
      </c>
      <c r="BV6" s="31">
        <f t="shared" si="36"/>
        <v>0</v>
      </c>
      <c r="BW6" s="31">
        <f t="shared" si="37"/>
        <v>0</v>
      </c>
      <c r="BX6" s="31">
        <f t="shared" si="38"/>
        <v>0</v>
      </c>
      <c r="BY6" s="31"/>
    </row>
    <row r="7" spans="1:77" ht="11.25" customHeight="1">
      <c r="A7" s="35">
        <v>5</v>
      </c>
      <c r="B7" s="83" t="s">
        <v>47</v>
      </c>
      <c r="C7" s="28">
        <f t="shared" si="0"/>
        <v>6.980155334861218</v>
      </c>
      <c r="D7" s="22">
        <v>10</v>
      </c>
      <c r="E7" s="8">
        <f>(21-D7)/20</f>
        <v>0.55</v>
      </c>
      <c r="F7" s="24">
        <v>4</v>
      </c>
      <c r="G7" s="8">
        <f>(22-F7)/21</f>
        <v>0.8571428571428571</v>
      </c>
      <c r="H7" s="24"/>
      <c r="I7" s="8"/>
      <c r="J7" s="24">
        <v>12</v>
      </c>
      <c r="K7" s="8">
        <f>(26-J7)/25</f>
        <v>0.56</v>
      </c>
      <c r="L7" s="24"/>
      <c r="M7" s="8"/>
      <c r="N7" s="24"/>
      <c r="O7" s="8"/>
      <c r="P7" s="24">
        <v>10</v>
      </c>
      <c r="Q7" s="8">
        <f>(18-P7)/17</f>
        <v>0.47058823529411764</v>
      </c>
      <c r="R7" s="24">
        <v>11</v>
      </c>
      <c r="S7" s="8">
        <f>(26-R7)/25</f>
        <v>0.6</v>
      </c>
      <c r="T7" s="24">
        <v>5</v>
      </c>
      <c r="U7" s="8">
        <f>(21-T7)/20</f>
        <v>0.8</v>
      </c>
      <c r="V7" s="22">
        <v>1</v>
      </c>
      <c r="W7" s="8">
        <f>(24-V7)/23</f>
        <v>1</v>
      </c>
      <c r="X7" s="24">
        <v>15</v>
      </c>
      <c r="Y7" s="8">
        <f t="shared" si="2"/>
        <v>0.3333333333333333</v>
      </c>
      <c r="Z7" s="24">
        <v>3</v>
      </c>
      <c r="AA7" s="8">
        <f t="shared" si="3"/>
        <v>0.9090909090909091</v>
      </c>
      <c r="AB7" s="24">
        <v>3</v>
      </c>
      <c r="AC7" s="8">
        <f t="shared" si="4"/>
        <v>0.9</v>
      </c>
      <c r="AD7" s="24"/>
      <c r="AE7" s="8"/>
      <c r="AF7" s="24"/>
      <c r="AG7" s="6"/>
      <c r="AH7" s="24"/>
      <c r="AI7" s="6"/>
      <c r="AJ7" s="24"/>
      <c r="AK7" s="6"/>
      <c r="AL7" s="24"/>
      <c r="AM7" s="8"/>
      <c r="AN7" s="12"/>
      <c r="AO7" s="14">
        <f t="shared" si="5"/>
        <v>10</v>
      </c>
      <c r="AP7" s="36">
        <f>MIN(E7,G7,I7,K7,M7,O7,Q7,S7,U7,W7,Y7,AA7,AC7,AE7,AG7,AI7,AK7,AM7)</f>
        <v>0.3333333333333333</v>
      </c>
      <c r="AQ7" s="39">
        <f>C7/AO7</f>
        <v>0.6980155334861218</v>
      </c>
      <c r="AR7" s="36">
        <f>MAX(E7,G7,I7,K7,M7,O7,Q7,S7,U7,W7,Y7,AA7,AC7,AE7,AG7,AI7,AK7,AM7)</f>
        <v>1</v>
      </c>
      <c r="AS7" s="38">
        <f t="shared" si="40"/>
        <v>1.1161231740339044</v>
      </c>
      <c r="AT7" s="32">
        <f>MEDIAN(D7,F7,H7,J7,L7,N7,P7,R7,T7,V7,X7,Z7,AB7,AD7,AF7,AH7,AJ7,AL7)</f>
        <v>7.5</v>
      </c>
      <c r="AU7" s="51">
        <f t="shared" si="9"/>
        <v>1</v>
      </c>
      <c r="AV7" s="31">
        <f t="shared" si="10"/>
        <v>0</v>
      </c>
      <c r="AW7" s="34">
        <f t="shared" si="11"/>
        <v>2</v>
      </c>
      <c r="AX7" s="34">
        <f t="shared" si="12"/>
        <v>1</v>
      </c>
      <c r="AY7" s="34">
        <f t="shared" si="13"/>
        <v>1</v>
      </c>
      <c r="AZ7" s="31">
        <f t="shared" si="14"/>
        <v>0</v>
      </c>
      <c r="BA7" s="31">
        <f t="shared" si="15"/>
        <v>0</v>
      </c>
      <c r="BB7" s="31">
        <f t="shared" si="16"/>
        <v>0</v>
      </c>
      <c r="BC7" s="31">
        <f t="shared" si="17"/>
        <v>0</v>
      </c>
      <c r="BD7" s="47">
        <f t="shared" si="18"/>
        <v>2</v>
      </c>
      <c r="BE7" s="34">
        <f t="shared" si="19"/>
        <v>1</v>
      </c>
      <c r="BF7" s="34">
        <f t="shared" si="20"/>
        <v>1</v>
      </c>
      <c r="BG7" s="31">
        <f t="shared" si="21"/>
        <v>0</v>
      </c>
      <c r="BH7" s="31">
        <f t="shared" si="22"/>
        <v>0</v>
      </c>
      <c r="BI7" s="34">
        <f t="shared" si="23"/>
        <v>1</v>
      </c>
      <c r="BJ7" s="31">
        <f t="shared" si="24"/>
        <v>0</v>
      </c>
      <c r="BK7" s="31">
        <f t="shared" si="25"/>
        <v>0</v>
      </c>
      <c r="BL7" s="31">
        <f t="shared" si="26"/>
        <v>0</v>
      </c>
      <c r="BM7" s="31">
        <f t="shared" si="27"/>
        <v>0</v>
      </c>
      <c r="BN7" s="31">
        <f t="shared" si="28"/>
        <v>0</v>
      </c>
      <c r="BO7" s="31">
        <f t="shared" si="29"/>
        <v>0</v>
      </c>
      <c r="BP7" s="31">
        <f t="shared" si="30"/>
        <v>0</v>
      </c>
      <c r="BQ7" s="31">
        <f t="shared" si="31"/>
        <v>0</v>
      </c>
      <c r="BR7" s="31">
        <f t="shared" si="32"/>
        <v>0</v>
      </c>
      <c r="BS7" s="31">
        <f t="shared" si="33"/>
        <v>0</v>
      </c>
      <c r="BT7" s="31">
        <f t="shared" si="34"/>
        <v>0</v>
      </c>
      <c r="BU7" s="31">
        <f t="shared" si="35"/>
        <v>0</v>
      </c>
      <c r="BV7" s="31">
        <f t="shared" si="36"/>
        <v>0</v>
      </c>
      <c r="BW7" s="31">
        <f t="shared" si="37"/>
        <v>0</v>
      </c>
      <c r="BX7" s="31">
        <f t="shared" si="38"/>
        <v>0</v>
      </c>
      <c r="BY7" s="31"/>
    </row>
    <row r="8" spans="1:77" ht="11.25" customHeight="1">
      <c r="A8" s="35">
        <v>6</v>
      </c>
      <c r="B8" s="83" t="s">
        <v>51</v>
      </c>
      <c r="C8" s="28">
        <f t="shared" si="0"/>
        <v>6.614245635012899</v>
      </c>
      <c r="D8" s="21">
        <v>2</v>
      </c>
      <c r="E8" s="8">
        <f>(21-D8)/20</f>
        <v>0.95</v>
      </c>
      <c r="F8" s="24"/>
      <c r="G8" s="8"/>
      <c r="H8" s="24">
        <v>14</v>
      </c>
      <c r="I8" s="8">
        <f>(21-H8)/20</f>
        <v>0.35</v>
      </c>
      <c r="J8" s="24">
        <v>3</v>
      </c>
      <c r="K8" s="8">
        <f>(26-J8)/25</f>
        <v>0.92</v>
      </c>
      <c r="L8" s="24"/>
      <c r="M8" s="8"/>
      <c r="N8" s="24"/>
      <c r="O8" s="8"/>
      <c r="P8" s="24">
        <v>13</v>
      </c>
      <c r="Q8" s="8">
        <f>(18-P8)/17</f>
        <v>0.29411764705882354</v>
      </c>
      <c r="R8" s="24">
        <v>2</v>
      </c>
      <c r="S8" s="8">
        <f>(26-R8)/25</f>
        <v>0.96</v>
      </c>
      <c r="T8" s="24">
        <v>1</v>
      </c>
      <c r="U8" s="8">
        <f>(21-T8)/20</f>
        <v>1</v>
      </c>
      <c r="V8" s="22">
        <v>4</v>
      </c>
      <c r="W8" s="8">
        <f t="shared" si="1"/>
        <v>0.8695652173913043</v>
      </c>
      <c r="X8" s="24">
        <v>2</v>
      </c>
      <c r="Y8" s="8">
        <f t="shared" si="2"/>
        <v>0.9523809523809523</v>
      </c>
      <c r="Z8" s="24">
        <v>16</v>
      </c>
      <c r="AA8" s="8">
        <f t="shared" si="3"/>
        <v>0.3181818181818182</v>
      </c>
      <c r="AB8" s="24"/>
      <c r="AC8" s="8"/>
      <c r="AD8" s="24"/>
      <c r="AE8" s="8"/>
      <c r="AF8" s="24"/>
      <c r="AG8" s="6"/>
      <c r="AH8" s="24"/>
      <c r="AI8" s="6"/>
      <c r="AJ8" s="24"/>
      <c r="AK8" s="6"/>
      <c r="AL8" s="24"/>
      <c r="AM8" s="8"/>
      <c r="AN8" s="12"/>
      <c r="AO8" s="14">
        <f t="shared" si="5"/>
        <v>9</v>
      </c>
      <c r="AP8" s="36">
        <f t="shared" si="6"/>
        <v>0.29411764705882354</v>
      </c>
      <c r="AQ8" s="39">
        <f aca="true" t="shared" si="42" ref="AQ5:AQ26">C8/AO8</f>
        <v>0.7349161816680998</v>
      </c>
      <c r="AR8" s="36">
        <f t="shared" si="8"/>
        <v>1</v>
      </c>
      <c r="AS8" s="38">
        <f t="shared" si="40"/>
        <v>1.1456533068487993</v>
      </c>
      <c r="AT8" s="32">
        <f t="shared" si="41"/>
        <v>3</v>
      </c>
      <c r="AU8" s="51">
        <f t="shared" si="9"/>
        <v>1</v>
      </c>
      <c r="AV8" s="34">
        <f t="shared" si="10"/>
        <v>3</v>
      </c>
      <c r="AW8" s="34">
        <f t="shared" si="11"/>
        <v>1</v>
      </c>
      <c r="AX8" s="34">
        <f t="shared" si="12"/>
        <v>1</v>
      </c>
      <c r="AY8" s="31">
        <f t="shared" si="13"/>
        <v>0</v>
      </c>
      <c r="AZ8" s="31">
        <f t="shared" si="14"/>
        <v>0</v>
      </c>
      <c r="BA8" s="31">
        <f t="shared" si="15"/>
        <v>0</v>
      </c>
      <c r="BB8" s="31">
        <f t="shared" si="16"/>
        <v>0</v>
      </c>
      <c r="BC8" s="31">
        <f t="shared" si="17"/>
        <v>0</v>
      </c>
      <c r="BD8" s="31">
        <f t="shared" si="18"/>
        <v>0</v>
      </c>
      <c r="BE8" s="31">
        <f t="shared" si="19"/>
        <v>0</v>
      </c>
      <c r="BF8" s="31">
        <f t="shared" si="20"/>
        <v>0</v>
      </c>
      <c r="BG8" s="47">
        <f t="shared" si="21"/>
        <v>1</v>
      </c>
      <c r="BH8" s="34">
        <f t="shared" si="22"/>
        <v>1</v>
      </c>
      <c r="BI8" s="31">
        <f t="shared" si="23"/>
        <v>0</v>
      </c>
      <c r="BJ8" s="34">
        <f t="shared" si="24"/>
        <v>1</v>
      </c>
      <c r="BK8" s="31">
        <f t="shared" si="25"/>
        <v>0</v>
      </c>
      <c r="BL8" s="31">
        <f t="shared" si="26"/>
        <v>0</v>
      </c>
      <c r="BM8" s="31">
        <f t="shared" si="27"/>
        <v>0</v>
      </c>
      <c r="BN8" s="31">
        <f t="shared" si="28"/>
        <v>0</v>
      </c>
      <c r="BO8" s="31">
        <f t="shared" si="29"/>
        <v>0</v>
      </c>
      <c r="BP8" s="31">
        <f t="shared" si="30"/>
        <v>0</v>
      </c>
      <c r="BQ8" s="31">
        <f t="shared" si="31"/>
        <v>0</v>
      </c>
      <c r="BR8" s="31">
        <f t="shared" si="32"/>
        <v>0</v>
      </c>
      <c r="BS8" s="31">
        <f t="shared" si="33"/>
        <v>0</v>
      </c>
      <c r="BT8" s="31">
        <f t="shared" si="34"/>
        <v>0</v>
      </c>
      <c r="BU8" s="31">
        <f t="shared" si="35"/>
        <v>0</v>
      </c>
      <c r="BV8" s="31">
        <f t="shared" si="36"/>
        <v>0</v>
      </c>
      <c r="BW8" s="31">
        <f t="shared" si="37"/>
        <v>0</v>
      </c>
      <c r="BX8" s="31">
        <f t="shared" si="38"/>
        <v>0</v>
      </c>
      <c r="BY8" s="31"/>
    </row>
    <row r="9" spans="1:77" ht="11.25" customHeight="1">
      <c r="A9" s="35">
        <v>7</v>
      </c>
      <c r="B9" s="18" t="s">
        <v>49</v>
      </c>
      <c r="C9" s="28">
        <f t="shared" si="0"/>
        <v>6.533911161302465</v>
      </c>
      <c r="D9" s="22"/>
      <c r="E9" s="8"/>
      <c r="F9" s="24">
        <v>3</v>
      </c>
      <c r="G9" s="8">
        <f>(22-F9)/21</f>
        <v>0.9047619047619048</v>
      </c>
      <c r="H9" s="24">
        <v>2</v>
      </c>
      <c r="I9" s="8">
        <f>(21-H9)/20</f>
        <v>0.95</v>
      </c>
      <c r="J9" s="24"/>
      <c r="K9" s="8"/>
      <c r="L9" s="24"/>
      <c r="M9" s="8"/>
      <c r="N9" s="24"/>
      <c r="O9" s="8"/>
      <c r="P9" s="24"/>
      <c r="Q9" s="8"/>
      <c r="R9" s="24">
        <v>5</v>
      </c>
      <c r="S9" s="8">
        <f>(26-R9)/25</f>
        <v>0.84</v>
      </c>
      <c r="T9" s="24">
        <v>11</v>
      </c>
      <c r="U9" s="8">
        <f>(21-T9)/20</f>
        <v>0.5</v>
      </c>
      <c r="V9" s="22">
        <v>14</v>
      </c>
      <c r="W9" s="8">
        <f t="shared" si="1"/>
        <v>0.43478260869565216</v>
      </c>
      <c r="X9" s="24">
        <v>3</v>
      </c>
      <c r="Y9" s="8">
        <f t="shared" si="2"/>
        <v>0.9047619047619048</v>
      </c>
      <c r="Z9" s="24">
        <v>10</v>
      </c>
      <c r="AA9" s="8">
        <f t="shared" si="3"/>
        <v>0.5909090909090909</v>
      </c>
      <c r="AB9" s="24">
        <v>5</v>
      </c>
      <c r="AC9" s="8">
        <f t="shared" si="4"/>
        <v>0.8</v>
      </c>
      <c r="AD9" s="24">
        <v>10</v>
      </c>
      <c r="AE9" s="8">
        <f t="shared" si="39"/>
        <v>0.6086956521739131</v>
      </c>
      <c r="AF9" s="24"/>
      <c r="AG9" s="6"/>
      <c r="AH9" s="24"/>
      <c r="AI9" s="6"/>
      <c r="AJ9" s="24"/>
      <c r="AK9" s="6"/>
      <c r="AL9" s="24"/>
      <c r="AM9" s="8"/>
      <c r="AN9" s="12"/>
      <c r="AO9" s="14">
        <f t="shared" si="5"/>
        <v>9</v>
      </c>
      <c r="AP9" s="36">
        <f t="shared" si="6"/>
        <v>0.43478260869565216</v>
      </c>
      <c r="AQ9" s="39">
        <f t="shared" si="42"/>
        <v>0.7259901290336073</v>
      </c>
      <c r="AR9" s="36">
        <f t="shared" si="8"/>
        <v>0.95</v>
      </c>
      <c r="AS9" s="38">
        <f>(AR9/AP9)^(1/AO9)</f>
        <v>1.0907289161702887</v>
      </c>
      <c r="AT9" s="32">
        <f>MEDIAN(D9,F9,H9,J9,L9,N9,P9,R9,T9,V9,X9,Z9,AB9,AD9,AF9,AH9,AJ9,AL9)</f>
        <v>5</v>
      </c>
      <c r="AU9" s="31">
        <f t="shared" si="9"/>
        <v>0</v>
      </c>
      <c r="AV9" s="34">
        <f t="shared" si="10"/>
        <v>1</v>
      </c>
      <c r="AW9" s="34">
        <f t="shared" si="11"/>
        <v>2</v>
      </c>
      <c r="AX9" s="31">
        <f t="shared" si="12"/>
        <v>0</v>
      </c>
      <c r="AY9" s="34">
        <f t="shared" si="13"/>
        <v>2</v>
      </c>
      <c r="AZ9" s="31">
        <f t="shared" si="14"/>
        <v>0</v>
      </c>
      <c r="BA9" s="31">
        <f t="shared" si="15"/>
        <v>0</v>
      </c>
      <c r="BB9" s="31">
        <f t="shared" si="16"/>
        <v>0</v>
      </c>
      <c r="BC9" s="31">
        <f t="shared" si="17"/>
        <v>0</v>
      </c>
      <c r="BD9" s="34">
        <f t="shared" si="18"/>
        <v>2</v>
      </c>
      <c r="BE9" s="34">
        <f t="shared" si="19"/>
        <v>1</v>
      </c>
      <c r="BF9" s="31">
        <f t="shared" si="20"/>
        <v>0</v>
      </c>
      <c r="BG9" s="31">
        <f t="shared" si="21"/>
        <v>0</v>
      </c>
      <c r="BH9" s="34">
        <f t="shared" si="22"/>
        <v>1</v>
      </c>
      <c r="BI9" s="31">
        <f t="shared" si="23"/>
        <v>0</v>
      </c>
      <c r="BJ9" s="31">
        <f t="shared" si="24"/>
        <v>0</v>
      </c>
      <c r="BK9" s="31">
        <f t="shared" si="25"/>
        <v>0</v>
      </c>
      <c r="BL9" s="31">
        <f t="shared" si="26"/>
        <v>0</v>
      </c>
      <c r="BM9" s="31">
        <f t="shared" si="27"/>
        <v>0</v>
      </c>
      <c r="BN9" s="31">
        <f t="shared" si="28"/>
        <v>0</v>
      </c>
      <c r="BO9" s="31">
        <f t="shared" si="29"/>
        <v>0</v>
      </c>
      <c r="BP9" s="31">
        <f t="shared" si="30"/>
        <v>0</v>
      </c>
      <c r="BQ9" s="31">
        <f t="shared" si="31"/>
        <v>0</v>
      </c>
      <c r="BR9" s="31">
        <f t="shared" si="32"/>
        <v>0</v>
      </c>
      <c r="BS9" s="31">
        <f t="shared" si="33"/>
        <v>0</v>
      </c>
      <c r="BT9" s="31">
        <f t="shared" si="34"/>
        <v>0</v>
      </c>
      <c r="BU9" s="31">
        <f t="shared" si="35"/>
        <v>0</v>
      </c>
      <c r="BV9" s="31">
        <f t="shared" si="36"/>
        <v>0</v>
      </c>
      <c r="BW9" s="31">
        <f t="shared" si="37"/>
        <v>0</v>
      </c>
      <c r="BX9" s="31">
        <f t="shared" si="38"/>
        <v>0</v>
      </c>
      <c r="BY9" s="31"/>
    </row>
    <row r="10" spans="1:77" ht="11.25" customHeight="1">
      <c r="A10" s="35">
        <v>8</v>
      </c>
      <c r="B10" s="18" t="s">
        <v>48</v>
      </c>
      <c r="C10" s="28">
        <f t="shared" si="0"/>
        <v>6.194666661130856</v>
      </c>
      <c r="D10" s="21">
        <v>13</v>
      </c>
      <c r="E10" s="8">
        <f>(21-D10)/20</f>
        <v>0.4</v>
      </c>
      <c r="F10" s="24"/>
      <c r="G10" s="8"/>
      <c r="H10" s="24">
        <v>5</v>
      </c>
      <c r="I10" s="8">
        <f>(21-H10)/20</f>
        <v>0.8</v>
      </c>
      <c r="J10" s="24">
        <v>7</v>
      </c>
      <c r="K10" s="8">
        <f>(26-J10)/25</f>
        <v>0.76</v>
      </c>
      <c r="L10" s="24"/>
      <c r="M10" s="8"/>
      <c r="N10" s="24">
        <v>6</v>
      </c>
      <c r="O10" s="8">
        <f>(17-N10)/16</f>
        <v>0.6875</v>
      </c>
      <c r="P10" s="24">
        <v>12</v>
      </c>
      <c r="Q10" s="8">
        <f>(18-P10)/17</f>
        <v>0.35294117647058826</v>
      </c>
      <c r="R10" s="24">
        <v>15</v>
      </c>
      <c r="S10" s="8">
        <f>(26-R10)/25</f>
        <v>0.44</v>
      </c>
      <c r="T10" s="24">
        <v>8</v>
      </c>
      <c r="U10" s="8">
        <f>(21-T10)/20</f>
        <v>0.65</v>
      </c>
      <c r="V10" s="22">
        <v>10</v>
      </c>
      <c r="W10" s="8">
        <f t="shared" si="1"/>
        <v>0.6086956521739131</v>
      </c>
      <c r="X10" s="24">
        <v>9</v>
      </c>
      <c r="Y10" s="8">
        <f t="shared" si="2"/>
        <v>0.6190476190476191</v>
      </c>
      <c r="Z10" s="24">
        <v>14</v>
      </c>
      <c r="AA10" s="8">
        <f t="shared" si="3"/>
        <v>0.4090909090909091</v>
      </c>
      <c r="AB10" s="24">
        <v>16</v>
      </c>
      <c r="AC10" s="8">
        <f t="shared" si="4"/>
        <v>0.25</v>
      </c>
      <c r="AD10" s="24">
        <v>19</v>
      </c>
      <c r="AE10" s="8">
        <f t="shared" si="39"/>
        <v>0.21739130434782608</v>
      </c>
      <c r="AF10" s="24"/>
      <c r="AG10" s="6"/>
      <c r="AH10" s="24"/>
      <c r="AI10" s="6"/>
      <c r="AJ10" s="24"/>
      <c r="AK10" s="6"/>
      <c r="AL10" s="24"/>
      <c r="AM10" s="8"/>
      <c r="AN10" s="12"/>
      <c r="AO10" s="14">
        <f t="shared" si="5"/>
        <v>12</v>
      </c>
      <c r="AP10" s="36">
        <f t="shared" si="6"/>
        <v>0.21739130434782608</v>
      </c>
      <c r="AQ10" s="39">
        <f t="shared" si="7"/>
        <v>0.5162222217609046</v>
      </c>
      <c r="AR10" s="36">
        <f t="shared" si="8"/>
        <v>0.8</v>
      </c>
      <c r="AS10" s="38">
        <f t="shared" si="40"/>
        <v>1.1146896916011342</v>
      </c>
      <c r="AT10" s="32">
        <f t="shared" si="41"/>
        <v>11</v>
      </c>
      <c r="AU10" s="31">
        <f t="shared" si="9"/>
        <v>0</v>
      </c>
      <c r="AV10" s="31">
        <f t="shared" si="10"/>
        <v>0</v>
      </c>
      <c r="AW10" s="31">
        <f t="shared" si="11"/>
        <v>0</v>
      </c>
      <c r="AX10" s="31">
        <f t="shared" si="12"/>
        <v>0</v>
      </c>
      <c r="AY10" s="34">
        <f t="shared" si="13"/>
        <v>1</v>
      </c>
      <c r="AZ10" s="34">
        <f t="shared" si="14"/>
        <v>1</v>
      </c>
      <c r="BA10" s="34">
        <f t="shared" si="15"/>
        <v>1</v>
      </c>
      <c r="BB10" s="34">
        <f t="shared" si="16"/>
        <v>1</v>
      </c>
      <c r="BC10" s="34">
        <f t="shared" si="17"/>
        <v>1</v>
      </c>
      <c r="BD10" s="34">
        <f t="shared" si="18"/>
        <v>1</v>
      </c>
      <c r="BE10" s="31">
        <f t="shared" si="19"/>
        <v>0</v>
      </c>
      <c r="BF10" s="47">
        <f t="shared" si="20"/>
        <v>1</v>
      </c>
      <c r="BG10" s="30">
        <f t="shared" si="21"/>
        <v>1</v>
      </c>
      <c r="BH10" s="34">
        <f t="shared" si="22"/>
        <v>1</v>
      </c>
      <c r="BI10" s="34">
        <f t="shared" si="23"/>
        <v>1</v>
      </c>
      <c r="BJ10" s="34">
        <f t="shared" si="24"/>
        <v>1</v>
      </c>
      <c r="BK10" s="31">
        <f t="shared" si="25"/>
        <v>0</v>
      </c>
      <c r="BL10" s="31">
        <f t="shared" si="26"/>
        <v>0</v>
      </c>
      <c r="BM10" s="34">
        <f t="shared" si="27"/>
        <v>1</v>
      </c>
      <c r="BN10" s="31">
        <f t="shared" si="28"/>
        <v>0</v>
      </c>
      <c r="BO10" s="31">
        <f t="shared" si="29"/>
        <v>0</v>
      </c>
      <c r="BP10" s="31">
        <f t="shared" si="30"/>
        <v>0</v>
      </c>
      <c r="BQ10" s="31">
        <f t="shared" si="31"/>
        <v>0</v>
      </c>
      <c r="BR10" s="31">
        <f t="shared" si="32"/>
        <v>0</v>
      </c>
      <c r="BS10" s="31">
        <f t="shared" si="33"/>
        <v>0</v>
      </c>
      <c r="BT10" s="31">
        <f t="shared" si="34"/>
        <v>0</v>
      </c>
      <c r="BU10" s="31">
        <f t="shared" si="35"/>
        <v>0</v>
      </c>
      <c r="BV10" s="31">
        <f t="shared" si="36"/>
        <v>0</v>
      </c>
      <c r="BW10" s="31">
        <f t="shared" si="37"/>
        <v>0</v>
      </c>
      <c r="BX10" s="31">
        <f t="shared" si="38"/>
        <v>0</v>
      </c>
      <c r="BY10" s="31"/>
    </row>
    <row r="11" spans="1:77" ht="11.25" customHeight="1">
      <c r="A11" s="35">
        <v>9</v>
      </c>
      <c r="B11" s="83" t="s">
        <v>98</v>
      </c>
      <c r="C11" s="28">
        <f t="shared" si="0"/>
        <v>5.676625258799172</v>
      </c>
      <c r="D11" s="80">
        <v>0</v>
      </c>
      <c r="E11" s="48">
        <v>0.5</v>
      </c>
      <c r="F11" s="49">
        <v>0</v>
      </c>
      <c r="G11" s="48">
        <v>0.5</v>
      </c>
      <c r="H11" s="24"/>
      <c r="I11" s="8"/>
      <c r="J11" s="24"/>
      <c r="K11" s="8"/>
      <c r="L11" s="24"/>
      <c r="M11" s="8"/>
      <c r="N11" s="49">
        <v>0</v>
      </c>
      <c r="O11" s="48">
        <v>0.48</v>
      </c>
      <c r="P11" s="49">
        <v>0</v>
      </c>
      <c r="Q11" s="48">
        <v>0.5</v>
      </c>
      <c r="R11" s="24">
        <v>20</v>
      </c>
      <c r="S11" s="8">
        <f>(26-R11)/25</f>
        <v>0.24</v>
      </c>
      <c r="T11" s="24">
        <v>4</v>
      </c>
      <c r="U11" s="8">
        <f>(21-T11)/20</f>
        <v>0.85</v>
      </c>
      <c r="V11" s="22">
        <v>8</v>
      </c>
      <c r="W11" s="8">
        <f t="shared" si="1"/>
        <v>0.6956521739130435</v>
      </c>
      <c r="X11" s="24">
        <v>12</v>
      </c>
      <c r="Y11" s="8">
        <f t="shared" si="2"/>
        <v>0.47619047619047616</v>
      </c>
      <c r="Z11" s="24"/>
      <c r="AA11" s="8"/>
      <c r="AB11" s="24">
        <v>1</v>
      </c>
      <c r="AC11" s="8">
        <f>(21-AB11)/20</f>
        <v>1</v>
      </c>
      <c r="AD11" s="24">
        <v>14</v>
      </c>
      <c r="AE11" s="8">
        <f t="shared" si="39"/>
        <v>0.43478260869565216</v>
      </c>
      <c r="AF11" s="24"/>
      <c r="AG11" s="6"/>
      <c r="AH11" s="24"/>
      <c r="AI11" s="6"/>
      <c r="AJ11" s="24"/>
      <c r="AK11" s="6"/>
      <c r="AL11" s="24"/>
      <c r="AM11" s="8"/>
      <c r="AN11" s="12"/>
      <c r="AO11" s="14">
        <f t="shared" si="5"/>
        <v>10</v>
      </c>
      <c r="AP11" s="36">
        <f t="shared" si="6"/>
        <v>0.24</v>
      </c>
      <c r="AQ11" s="39">
        <f t="shared" si="42"/>
        <v>0.5676625258799172</v>
      </c>
      <c r="AR11" s="36">
        <f t="shared" si="8"/>
        <v>1</v>
      </c>
      <c r="AS11" s="38">
        <f t="shared" si="40"/>
        <v>1.1533971549865145</v>
      </c>
      <c r="AT11" s="32">
        <f>MEDIAN(R11,T11,V11,X11,Z11,AB11,AD11,AF11,AH11,AJ11,AL11)</f>
        <v>10</v>
      </c>
      <c r="AU11" s="51">
        <f t="shared" si="9"/>
        <v>1</v>
      </c>
      <c r="AV11" s="31">
        <f t="shared" si="10"/>
        <v>0</v>
      </c>
      <c r="AW11" s="31">
        <f t="shared" si="11"/>
        <v>0</v>
      </c>
      <c r="AX11" s="34">
        <f t="shared" si="12"/>
        <v>1</v>
      </c>
      <c r="AY11" s="31">
        <f t="shared" si="13"/>
        <v>0</v>
      </c>
      <c r="AZ11" s="31">
        <f t="shared" si="14"/>
        <v>0</v>
      </c>
      <c r="BA11" s="31">
        <f t="shared" si="15"/>
        <v>0</v>
      </c>
      <c r="BB11" s="34">
        <f t="shared" si="16"/>
        <v>1</v>
      </c>
      <c r="BC11" s="31">
        <f t="shared" si="17"/>
        <v>0</v>
      </c>
      <c r="BD11" s="31">
        <f t="shared" si="18"/>
        <v>0</v>
      </c>
      <c r="BE11" s="31">
        <f t="shared" si="19"/>
        <v>0</v>
      </c>
      <c r="BF11" s="34">
        <f t="shared" si="20"/>
        <v>1</v>
      </c>
      <c r="BG11" s="31">
        <f t="shared" si="21"/>
        <v>0</v>
      </c>
      <c r="BH11" s="34">
        <f t="shared" si="22"/>
        <v>1</v>
      </c>
      <c r="BI11" s="31">
        <f t="shared" si="23"/>
        <v>0</v>
      </c>
      <c r="BJ11" s="31">
        <f t="shared" si="24"/>
        <v>0</v>
      </c>
      <c r="BK11" s="31">
        <f t="shared" si="25"/>
        <v>0</v>
      </c>
      <c r="BL11" s="31">
        <f t="shared" si="26"/>
        <v>0</v>
      </c>
      <c r="BM11" s="31">
        <f t="shared" si="27"/>
        <v>0</v>
      </c>
      <c r="BN11" s="34">
        <f t="shared" si="28"/>
        <v>1</v>
      </c>
      <c r="BO11" s="31">
        <f t="shared" si="29"/>
        <v>0</v>
      </c>
      <c r="BP11" s="31">
        <f t="shared" si="30"/>
        <v>0</v>
      </c>
      <c r="BQ11" s="31">
        <f t="shared" si="31"/>
        <v>0</v>
      </c>
      <c r="BR11" s="31">
        <f t="shared" si="32"/>
        <v>0</v>
      </c>
      <c r="BS11" s="31">
        <f t="shared" si="33"/>
        <v>0</v>
      </c>
      <c r="BT11" s="31">
        <f t="shared" si="34"/>
        <v>0</v>
      </c>
      <c r="BU11" s="31">
        <f t="shared" si="35"/>
        <v>0</v>
      </c>
      <c r="BV11" s="31">
        <f t="shared" si="36"/>
        <v>0</v>
      </c>
      <c r="BW11" s="31">
        <f t="shared" si="37"/>
        <v>0</v>
      </c>
      <c r="BX11" s="31">
        <f t="shared" si="38"/>
        <v>0</v>
      </c>
      <c r="BY11" s="31"/>
    </row>
    <row r="12" spans="1:77" ht="11.25" customHeight="1">
      <c r="A12" s="35">
        <v>10</v>
      </c>
      <c r="B12" s="18" t="s">
        <v>52</v>
      </c>
      <c r="C12" s="28">
        <f t="shared" si="0"/>
        <v>5.63921759612936</v>
      </c>
      <c r="D12" s="21">
        <v>11</v>
      </c>
      <c r="E12" s="8">
        <f>(21-D12)/20</f>
        <v>0.5</v>
      </c>
      <c r="F12" s="24">
        <v>6</v>
      </c>
      <c r="G12" s="8">
        <f>(22-F12)/21</f>
        <v>0.7619047619047619</v>
      </c>
      <c r="H12" s="24">
        <v>11</v>
      </c>
      <c r="I12" s="8">
        <f>(21-H12)/20</f>
        <v>0.5</v>
      </c>
      <c r="J12" s="24">
        <v>9</v>
      </c>
      <c r="K12" s="8">
        <f>(26-J12)/25</f>
        <v>0.68</v>
      </c>
      <c r="L12" s="24"/>
      <c r="M12" s="8"/>
      <c r="N12" s="24">
        <v>4</v>
      </c>
      <c r="O12" s="8">
        <f>(17-N12)/16</f>
        <v>0.8125</v>
      </c>
      <c r="P12" s="24">
        <v>2</v>
      </c>
      <c r="Q12" s="8">
        <f>(18-P12)/17</f>
        <v>0.9411764705882353</v>
      </c>
      <c r="R12" s="24">
        <v>14</v>
      </c>
      <c r="S12" s="8">
        <f>(26-R12)/25</f>
        <v>0.48</v>
      </c>
      <c r="T12" s="24"/>
      <c r="U12" s="8"/>
      <c r="V12" s="22"/>
      <c r="W12" s="8"/>
      <c r="X12" s="24"/>
      <c r="Y12" s="8"/>
      <c r="Z12" s="24">
        <v>15</v>
      </c>
      <c r="AA12" s="8">
        <f t="shared" si="3"/>
        <v>0.36363636363636365</v>
      </c>
      <c r="AB12" s="24">
        <v>9</v>
      </c>
      <c r="AC12" s="8">
        <f t="shared" si="4"/>
        <v>0.6</v>
      </c>
      <c r="AD12" s="24"/>
      <c r="AE12" s="8"/>
      <c r="AF12" s="24"/>
      <c r="AG12" s="6"/>
      <c r="AH12" s="24"/>
      <c r="AI12" s="6"/>
      <c r="AJ12" s="24"/>
      <c r="AK12" s="6"/>
      <c r="AL12" s="24"/>
      <c r="AM12" s="8"/>
      <c r="AN12" s="12"/>
      <c r="AO12" s="14">
        <f t="shared" si="5"/>
        <v>9</v>
      </c>
      <c r="AP12" s="36">
        <f t="shared" si="6"/>
        <v>0.36363636363636365</v>
      </c>
      <c r="AQ12" s="39">
        <f t="shared" si="42"/>
        <v>0.6265797329032622</v>
      </c>
      <c r="AR12" s="36">
        <f t="shared" si="8"/>
        <v>0.9411764705882353</v>
      </c>
      <c r="AS12" s="38">
        <f t="shared" si="40"/>
        <v>1.1114484029054177</v>
      </c>
      <c r="AT12" s="32">
        <f t="shared" si="41"/>
        <v>9</v>
      </c>
      <c r="AU12" s="31">
        <f t="shared" si="9"/>
        <v>0</v>
      </c>
      <c r="AV12" s="47">
        <f t="shared" si="10"/>
        <v>1</v>
      </c>
      <c r="AW12" s="31">
        <f t="shared" si="11"/>
        <v>0</v>
      </c>
      <c r="AX12" s="34">
        <f t="shared" si="12"/>
        <v>1</v>
      </c>
      <c r="AY12" s="31">
        <f t="shared" si="13"/>
        <v>0</v>
      </c>
      <c r="AZ12" s="34">
        <f t="shared" si="14"/>
        <v>1</v>
      </c>
      <c r="BA12" s="31">
        <f t="shared" si="15"/>
        <v>0</v>
      </c>
      <c r="BB12" s="31">
        <f t="shared" si="16"/>
        <v>0</v>
      </c>
      <c r="BC12" s="34">
        <f t="shared" si="17"/>
        <v>2</v>
      </c>
      <c r="BD12" s="31">
        <f t="shared" si="18"/>
        <v>0</v>
      </c>
      <c r="BE12" s="34">
        <f t="shared" si="19"/>
        <v>2</v>
      </c>
      <c r="BF12" s="31">
        <f t="shared" si="20"/>
        <v>0</v>
      </c>
      <c r="BG12" s="31">
        <f t="shared" si="21"/>
        <v>0</v>
      </c>
      <c r="BH12" s="34">
        <f t="shared" si="22"/>
        <v>1</v>
      </c>
      <c r="BI12" s="34">
        <f t="shared" si="23"/>
        <v>1</v>
      </c>
      <c r="BJ12" s="31">
        <f t="shared" si="24"/>
        <v>0</v>
      </c>
      <c r="BK12" s="31">
        <f t="shared" si="25"/>
        <v>0</v>
      </c>
      <c r="BL12" s="31">
        <f t="shared" si="26"/>
        <v>0</v>
      </c>
      <c r="BM12" s="31">
        <f t="shared" si="27"/>
        <v>0</v>
      </c>
      <c r="BN12" s="31">
        <f t="shared" si="28"/>
        <v>0</v>
      </c>
      <c r="BO12" s="31">
        <f t="shared" si="29"/>
        <v>0</v>
      </c>
      <c r="BP12" s="31">
        <f t="shared" si="30"/>
        <v>0</v>
      </c>
      <c r="BQ12" s="31">
        <f t="shared" si="31"/>
        <v>0</v>
      </c>
      <c r="BR12" s="31">
        <f t="shared" si="32"/>
        <v>0</v>
      </c>
      <c r="BS12" s="31">
        <f t="shared" si="33"/>
        <v>0</v>
      </c>
      <c r="BT12" s="31">
        <f t="shared" si="34"/>
        <v>0</v>
      </c>
      <c r="BU12" s="31">
        <f t="shared" si="35"/>
        <v>0</v>
      </c>
      <c r="BV12" s="31">
        <f t="shared" si="36"/>
        <v>0</v>
      </c>
      <c r="BW12" s="31">
        <f t="shared" si="37"/>
        <v>0</v>
      </c>
      <c r="BX12" s="31">
        <f t="shared" si="38"/>
        <v>0</v>
      </c>
      <c r="BY12" s="31"/>
    </row>
    <row r="13" spans="1:77" ht="11.25" customHeight="1">
      <c r="A13" s="35">
        <v>11</v>
      </c>
      <c r="B13" s="18" t="s">
        <v>97</v>
      </c>
      <c r="C13" s="28">
        <f t="shared" si="0"/>
        <v>5.482423301336345</v>
      </c>
      <c r="D13" s="21">
        <v>15</v>
      </c>
      <c r="E13" s="8">
        <f>(21-D13)/20</f>
        <v>0.3</v>
      </c>
      <c r="F13" s="24">
        <v>10</v>
      </c>
      <c r="G13" s="8">
        <f>(22-F13)/21</f>
        <v>0.5714285714285714</v>
      </c>
      <c r="H13" s="24">
        <v>15</v>
      </c>
      <c r="I13" s="8">
        <f>(21-H13)/20</f>
        <v>0.3</v>
      </c>
      <c r="J13" s="24">
        <v>4</v>
      </c>
      <c r="K13" s="8">
        <f>(26-J13)/25</f>
        <v>0.88</v>
      </c>
      <c r="L13" s="24"/>
      <c r="M13" s="8"/>
      <c r="N13" s="24">
        <v>11</v>
      </c>
      <c r="O13" s="8">
        <f>(17-N13)/16</f>
        <v>0.375</v>
      </c>
      <c r="P13" s="24"/>
      <c r="Q13" s="8"/>
      <c r="R13" s="24"/>
      <c r="S13" s="8"/>
      <c r="T13" s="24"/>
      <c r="U13" s="8"/>
      <c r="V13" s="22">
        <v>12</v>
      </c>
      <c r="W13" s="8">
        <f t="shared" si="1"/>
        <v>0.5217391304347826</v>
      </c>
      <c r="X13" s="24">
        <v>8</v>
      </c>
      <c r="Y13" s="8">
        <f t="shared" si="2"/>
        <v>0.6666666666666666</v>
      </c>
      <c r="Z13" s="24">
        <v>2</v>
      </c>
      <c r="AA13" s="8">
        <f t="shared" si="3"/>
        <v>0.9545454545454546</v>
      </c>
      <c r="AB13" s="24"/>
      <c r="AC13" s="8"/>
      <c r="AD13" s="24">
        <v>3</v>
      </c>
      <c r="AE13" s="8">
        <f t="shared" si="39"/>
        <v>0.9130434782608695</v>
      </c>
      <c r="AF13" s="24"/>
      <c r="AG13" s="6"/>
      <c r="AH13" s="24"/>
      <c r="AI13" s="6"/>
      <c r="AJ13" s="24"/>
      <c r="AK13" s="6"/>
      <c r="AL13" s="24"/>
      <c r="AM13" s="8"/>
      <c r="AN13" s="12"/>
      <c r="AO13" s="14">
        <f t="shared" si="5"/>
        <v>9</v>
      </c>
      <c r="AP13" s="36">
        <f t="shared" si="6"/>
        <v>0.3</v>
      </c>
      <c r="AQ13" s="39">
        <f t="shared" si="42"/>
        <v>0.6091581445929273</v>
      </c>
      <c r="AR13" s="36">
        <f t="shared" si="8"/>
        <v>0.9545454545454546</v>
      </c>
      <c r="AS13" s="38">
        <f t="shared" si="40"/>
        <v>1.1372418094891925</v>
      </c>
      <c r="AT13" s="32">
        <f>MEDIAN(D13,F13,H13,J13,L13,N13,P13,R13,T13,V13,X13,Z13,AB13,AD13,AF13,AH13,AJ13,AL13)</f>
        <v>10</v>
      </c>
      <c r="AU13" s="31">
        <f t="shared" si="9"/>
        <v>0</v>
      </c>
      <c r="AV13" s="34">
        <f t="shared" si="10"/>
        <v>1</v>
      </c>
      <c r="AW13" s="34">
        <f t="shared" si="11"/>
        <v>1</v>
      </c>
      <c r="AX13" s="34">
        <f t="shared" si="12"/>
        <v>1</v>
      </c>
      <c r="AY13" s="31">
        <f t="shared" si="13"/>
        <v>0</v>
      </c>
      <c r="AZ13" s="31">
        <f t="shared" si="14"/>
        <v>0</v>
      </c>
      <c r="BA13" s="31">
        <f t="shared" si="15"/>
        <v>0</v>
      </c>
      <c r="BB13" s="34">
        <f t="shared" si="16"/>
        <v>1</v>
      </c>
      <c r="BC13" s="31">
        <f t="shared" si="17"/>
        <v>0</v>
      </c>
      <c r="BD13" s="34">
        <f t="shared" si="18"/>
        <v>1</v>
      </c>
      <c r="BE13" s="34">
        <f t="shared" si="19"/>
        <v>1</v>
      </c>
      <c r="BF13" s="34">
        <f t="shared" si="20"/>
        <v>1</v>
      </c>
      <c r="BG13" s="31">
        <f t="shared" si="21"/>
        <v>0</v>
      </c>
      <c r="BH13" s="31">
        <f t="shared" si="22"/>
        <v>0</v>
      </c>
      <c r="BI13" s="34">
        <f t="shared" si="23"/>
        <v>2</v>
      </c>
      <c r="BJ13" s="31">
        <f t="shared" si="24"/>
        <v>0</v>
      </c>
      <c r="BK13" s="31">
        <f t="shared" si="25"/>
        <v>0</v>
      </c>
      <c r="BL13" s="31">
        <f t="shared" si="26"/>
        <v>0</v>
      </c>
      <c r="BM13" s="31">
        <f t="shared" si="27"/>
        <v>0</v>
      </c>
      <c r="BN13" s="31">
        <f t="shared" si="28"/>
        <v>0</v>
      </c>
      <c r="BO13" s="31">
        <f t="shared" si="29"/>
        <v>0</v>
      </c>
      <c r="BP13" s="31">
        <f t="shared" si="30"/>
        <v>0</v>
      </c>
      <c r="BQ13" s="31">
        <f t="shared" si="31"/>
        <v>0</v>
      </c>
      <c r="BR13" s="31">
        <f t="shared" si="32"/>
        <v>0</v>
      </c>
      <c r="BS13" s="31">
        <f t="shared" si="33"/>
        <v>0</v>
      </c>
      <c r="BT13" s="31">
        <f t="shared" si="34"/>
        <v>0</v>
      </c>
      <c r="BU13" s="31">
        <f t="shared" si="35"/>
        <v>0</v>
      </c>
      <c r="BV13" s="31">
        <f t="shared" si="36"/>
        <v>0</v>
      </c>
      <c r="BW13" s="31">
        <f t="shared" si="37"/>
        <v>0</v>
      </c>
      <c r="BX13" s="31">
        <f t="shared" si="38"/>
        <v>0</v>
      </c>
      <c r="BY13" s="31"/>
    </row>
    <row r="14" spans="1:77" ht="11.25" customHeight="1">
      <c r="A14" s="35">
        <v>12</v>
      </c>
      <c r="B14" s="18" t="s">
        <v>50</v>
      </c>
      <c r="C14" s="28">
        <f t="shared" si="0"/>
        <v>5.45082251082251</v>
      </c>
      <c r="D14" s="22">
        <v>4</v>
      </c>
      <c r="E14" s="8">
        <f>(21-D14)/20</f>
        <v>0.85</v>
      </c>
      <c r="F14" s="24"/>
      <c r="G14" s="8"/>
      <c r="H14" s="24">
        <v>13</v>
      </c>
      <c r="I14" s="8">
        <f>(21-H14)/20</f>
        <v>0.4</v>
      </c>
      <c r="J14" s="24">
        <v>13</v>
      </c>
      <c r="K14" s="8">
        <f>(26-J14)/25</f>
        <v>0.52</v>
      </c>
      <c r="L14" s="24">
        <v>7</v>
      </c>
      <c r="M14" s="8">
        <f>(11-L14)/10</f>
        <v>0.4</v>
      </c>
      <c r="N14" s="24"/>
      <c r="O14" s="8"/>
      <c r="P14" s="24"/>
      <c r="Q14" s="8"/>
      <c r="R14" s="24">
        <v>13</v>
      </c>
      <c r="S14" s="8">
        <f>(26-R14)/25</f>
        <v>0.52</v>
      </c>
      <c r="T14" s="24">
        <v>13</v>
      </c>
      <c r="U14" s="8">
        <f>(21-T14)/20</f>
        <v>0.4</v>
      </c>
      <c r="V14" s="22">
        <v>16</v>
      </c>
      <c r="W14" s="8">
        <f t="shared" si="1"/>
        <v>0.34782608695652173</v>
      </c>
      <c r="X14" s="24">
        <v>17</v>
      </c>
      <c r="Y14" s="8">
        <f t="shared" si="2"/>
        <v>0.23809523809523808</v>
      </c>
      <c r="Z14" s="24">
        <v>6</v>
      </c>
      <c r="AA14" s="8">
        <f t="shared" si="3"/>
        <v>0.7727272727272727</v>
      </c>
      <c r="AB14" s="24">
        <v>14</v>
      </c>
      <c r="AC14" s="8">
        <f t="shared" si="4"/>
        <v>0.35</v>
      </c>
      <c r="AD14" s="24">
        <v>9</v>
      </c>
      <c r="AE14" s="8">
        <f t="shared" si="39"/>
        <v>0.6521739130434783</v>
      </c>
      <c r="AF14" s="24"/>
      <c r="AG14" s="6"/>
      <c r="AH14" s="24"/>
      <c r="AI14" s="6"/>
      <c r="AJ14" s="24"/>
      <c r="AK14" s="6"/>
      <c r="AL14" s="24"/>
      <c r="AM14" s="8"/>
      <c r="AN14" s="12"/>
      <c r="AO14" s="14">
        <f t="shared" si="5"/>
        <v>11</v>
      </c>
      <c r="AP14" s="36">
        <f t="shared" si="6"/>
        <v>0.23809523809523808</v>
      </c>
      <c r="AQ14" s="39">
        <f t="shared" si="42"/>
        <v>0.4955293191656827</v>
      </c>
      <c r="AR14" s="36">
        <f t="shared" si="8"/>
        <v>0.85</v>
      </c>
      <c r="AS14" s="38">
        <f t="shared" si="40"/>
        <v>1.1226453067035902</v>
      </c>
      <c r="AT14" s="32">
        <f t="shared" si="41"/>
        <v>13</v>
      </c>
      <c r="AU14" s="31">
        <f t="shared" si="9"/>
        <v>0</v>
      </c>
      <c r="AV14" s="31">
        <f t="shared" si="10"/>
        <v>0</v>
      </c>
      <c r="AW14" s="31">
        <f t="shared" si="11"/>
        <v>0</v>
      </c>
      <c r="AX14" s="30">
        <f t="shared" si="12"/>
        <v>1</v>
      </c>
      <c r="AY14" s="31">
        <f t="shared" si="13"/>
        <v>0</v>
      </c>
      <c r="AZ14" s="34">
        <f t="shared" si="14"/>
        <v>1</v>
      </c>
      <c r="BA14" s="34">
        <f t="shared" si="15"/>
        <v>1</v>
      </c>
      <c r="BB14" s="31">
        <f t="shared" si="16"/>
        <v>0</v>
      </c>
      <c r="BC14" s="34">
        <f t="shared" si="17"/>
        <v>1</v>
      </c>
      <c r="BD14" s="31">
        <f t="shared" si="18"/>
        <v>0</v>
      </c>
      <c r="BE14" s="31">
        <f t="shared" si="19"/>
        <v>0</v>
      </c>
      <c r="BF14" s="31">
        <f t="shared" si="20"/>
        <v>0</v>
      </c>
      <c r="BG14" s="34">
        <f t="shared" si="21"/>
        <v>4</v>
      </c>
      <c r="BH14" s="34">
        <f t="shared" si="22"/>
        <v>1</v>
      </c>
      <c r="BI14" s="31">
        <f t="shared" si="23"/>
        <v>0</v>
      </c>
      <c r="BJ14" s="34">
        <f t="shared" si="24"/>
        <v>1</v>
      </c>
      <c r="BK14" s="34">
        <f t="shared" si="25"/>
        <v>1</v>
      </c>
      <c r="BL14" s="31">
        <f t="shared" si="26"/>
        <v>0</v>
      </c>
      <c r="BM14" s="31">
        <f t="shared" si="27"/>
        <v>0</v>
      </c>
      <c r="BN14" s="31">
        <f t="shared" si="28"/>
        <v>0</v>
      </c>
      <c r="BO14" s="31">
        <f t="shared" si="29"/>
        <v>0</v>
      </c>
      <c r="BP14" s="31">
        <f t="shared" si="30"/>
        <v>0</v>
      </c>
      <c r="BQ14" s="31">
        <f t="shared" si="31"/>
        <v>0</v>
      </c>
      <c r="BR14" s="31">
        <f t="shared" si="32"/>
        <v>0</v>
      </c>
      <c r="BS14" s="31">
        <f t="shared" si="33"/>
        <v>0</v>
      </c>
      <c r="BT14" s="31">
        <f t="shared" si="34"/>
        <v>0</v>
      </c>
      <c r="BU14" s="31">
        <f t="shared" si="35"/>
        <v>0</v>
      </c>
      <c r="BV14" s="31">
        <f t="shared" si="36"/>
        <v>0</v>
      </c>
      <c r="BW14" s="31">
        <f t="shared" si="37"/>
        <v>0</v>
      </c>
      <c r="BX14" s="31">
        <f t="shared" si="38"/>
        <v>0</v>
      </c>
      <c r="BY14" s="31"/>
    </row>
    <row r="15" spans="1:77" ht="11.25" customHeight="1">
      <c r="A15" s="35">
        <v>13</v>
      </c>
      <c r="B15" s="82" t="s">
        <v>68</v>
      </c>
      <c r="C15" s="28">
        <f t="shared" si="0"/>
        <v>5.434271099744245</v>
      </c>
      <c r="D15" s="21">
        <v>5</v>
      </c>
      <c r="E15" s="8">
        <f>(21-D15)/20</f>
        <v>0.8</v>
      </c>
      <c r="F15" s="24"/>
      <c r="G15" s="8"/>
      <c r="H15" s="24"/>
      <c r="I15" s="8"/>
      <c r="J15" s="24"/>
      <c r="K15" s="8"/>
      <c r="L15" s="24">
        <v>1</v>
      </c>
      <c r="M15" s="8">
        <f>(11-L15)/10</f>
        <v>1</v>
      </c>
      <c r="N15" s="24"/>
      <c r="O15" s="8"/>
      <c r="P15" s="24">
        <v>5</v>
      </c>
      <c r="Q15" s="8">
        <f>(18-P15)/17</f>
        <v>0.7647058823529411</v>
      </c>
      <c r="R15" s="24"/>
      <c r="S15" s="8"/>
      <c r="T15" s="24"/>
      <c r="U15" s="8"/>
      <c r="V15" s="22">
        <v>3</v>
      </c>
      <c r="W15" s="8">
        <f t="shared" si="1"/>
        <v>0.9130434782608695</v>
      </c>
      <c r="X15" s="24"/>
      <c r="Y15" s="8"/>
      <c r="Z15" s="24">
        <v>1</v>
      </c>
      <c r="AA15" s="8">
        <f>(23-Z15)/22</f>
        <v>1</v>
      </c>
      <c r="AB15" s="24"/>
      <c r="AC15" s="8"/>
      <c r="AD15" s="24">
        <v>2</v>
      </c>
      <c r="AE15" s="8">
        <f t="shared" si="39"/>
        <v>0.9565217391304348</v>
      </c>
      <c r="AF15" s="24"/>
      <c r="AG15" s="6"/>
      <c r="AH15" s="24"/>
      <c r="AI15" s="6"/>
      <c r="AJ15" s="24"/>
      <c r="AK15" s="6"/>
      <c r="AL15" s="24"/>
      <c r="AM15" s="8"/>
      <c r="AN15" s="12"/>
      <c r="AO15" s="14">
        <f t="shared" si="5"/>
        <v>6</v>
      </c>
      <c r="AP15" s="36">
        <f t="shared" si="6"/>
        <v>0.7647058823529411</v>
      </c>
      <c r="AQ15" s="79">
        <f t="shared" si="42"/>
        <v>0.9057118499573741</v>
      </c>
      <c r="AR15" s="36">
        <f t="shared" si="8"/>
        <v>1</v>
      </c>
      <c r="AS15" s="46">
        <f t="shared" si="40"/>
        <v>1.0457252506241193</v>
      </c>
      <c r="AT15" s="32">
        <f>MEDIAN(D15,F15,H15,J15,L15,N15,P15,R15,T15,V15,X15,Z15,AB15,AD15,AF15,AH15,AJ15,AL15)</f>
        <v>2.5</v>
      </c>
      <c r="AU15" s="50">
        <f t="shared" si="9"/>
        <v>2</v>
      </c>
      <c r="AV15" s="34">
        <f t="shared" si="10"/>
        <v>1</v>
      </c>
      <c r="AW15" s="34">
        <f t="shared" si="11"/>
        <v>1</v>
      </c>
      <c r="AX15" s="31">
        <f t="shared" si="12"/>
        <v>0</v>
      </c>
      <c r="AY15" s="47">
        <f t="shared" si="13"/>
        <v>2</v>
      </c>
      <c r="AZ15" s="31">
        <f t="shared" si="14"/>
        <v>0</v>
      </c>
      <c r="BA15" s="31">
        <f t="shared" si="15"/>
        <v>0</v>
      </c>
      <c r="BB15" s="31">
        <f t="shared" si="16"/>
        <v>0</v>
      </c>
      <c r="BC15" s="31">
        <f t="shared" si="17"/>
        <v>0</v>
      </c>
      <c r="BD15" s="31">
        <f t="shared" si="18"/>
        <v>0</v>
      </c>
      <c r="BE15" s="31">
        <f t="shared" si="19"/>
        <v>0</v>
      </c>
      <c r="BF15" s="31">
        <f t="shared" si="20"/>
        <v>0</v>
      </c>
      <c r="BG15" s="31">
        <f t="shared" si="21"/>
        <v>0</v>
      </c>
      <c r="BH15" s="31">
        <f t="shared" si="22"/>
        <v>0</v>
      </c>
      <c r="BI15" s="31">
        <f t="shared" si="23"/>
        <v>0</v>
      </c>
      <c r="BJ15" s="31">
        <f t="shared" si="24"/>
        <v>0</v>
      </c>
      <c r="BK15" s="31">
        <f t="shared" si="25"/>
        <v>0</v>
      </c>
      <c r="BL15" s="31">
        <f t="shared" si="26"/>
        <v>0</v>
      </c>
      <c r="BM15" s="31">
        <f t="shared" si="27"/>
        <v>0</v>
      </c>
      <c r="BN15" s="31">
        <f t="shared" si="28"/>
        <v>0</v>
      </c>
      <c r="BO15" s="31">
        <f t="shared" si="29"/>
        <v>0</v>
      </c>
      <c r="BP15" s="31">
        <f t="shared" si="30"/>
        <v>0</v>
      </c>
      <c r="BQ15" s="31">
        <f t="shared" si="31"/>
        <v>0</v>
      </c>
      <c r="BR15" s="31">
        <f t="shared" si="32"/>
        <v>0</v>
      </c>
      <c r="BS15" s="31">
        <f t="shared" si="33"/>
        <v>0</v>
      </c>
      <c r="BT15" s="31">
        <f t="shared" si="34"/>
        <v>0</v>
      </c>
      <c r="BU15" s="31">
        <f t="shared" si="35"/>
        <v>0</v>
      </c>
      <c r="BV15" s="31">
        <f t="shared" si="36"/>
        <v>0</v>
      </c>
      <c r="BW15" s="31">
        <f t="shared" si="37"/>
        <v>0</v>
      </c>
      <c r="BX15" s="31">
        <f t="shared" si="38"/>
        <v>0</v>
      </c>
      <c r="BY15" s="31"/>
    </row>
    <row r="16" spans="1:77" ht="11.25" customHeight="1">
      <c r="A16" s="35">
        <v>14</v>
      </c>
      <c r="B16" s="18" t="s">
        <v>53</v>
      </c>
      <c r="C16" s="28">
        <f t="shared" si="0"/>
        <v>5.382747035573123</v>
      </c>
      <c r="D16" s="21">
        <v>12</v>
      </c>
      <c r="E16" s="8">
        <f>(21-D16)/20</f>
        <v>0.45</v>
      </c>
      <c r="F16" s="24"/>
      <c r="G16" s="8"/>
      <c r="H16" s="24">
        <v>4</v>
      </c>
      <c r="I16" s="8">
        <f>(21-H16)/20</f>
        <v>0.85</v>
      </c>
      <c r="J16" s="24">
        <v>15</v>
      </c>
      <c r="K16" s="8">
        <f>(26-J16)/25</f>
        <v>0.44</v>
      </c>
      <c r="L16" s="24"/>
      <c r="M16" s="8"/>
      <c r="N16" s="24">
        <v>3</v>
      </c>
      <c r="O16" s="8">
        <f>(17-N16)/16</f>
        <v>0.875</v>
      </c>
      <c r="P16" s="24"/>
      <c r="Q16" s="8"/>
      <c r="R16" s="24">
        <v>4</v>
      </c>
      <c r="S16" s="8">
        <f>(26-R16)/25</f>
        <v>0.88</v>
      </c>
      <c r="T16" s="24"/>
      <c r="U16" s="8"/>
      <c r="V16" s="22"/>
      <c r="W16" s="8"/>
      <c r="X16" s="24"/>
      <c r="Y16" s="8"/>
      <c r="Z16" s="24">
        <v>5</v>
      </c>
      <c r="AA16" s="8">
        <f t="shared" si="3"/>
        <v>0.8181818181818182</v>
      </c>
      <c r="AB16" s="24">
        <v>17</v>
      </c>
      <c r="AC16" s="8">
        <f t="shared" si="4"/>
        <v>0.2</v>
      </c>
      <c r="AD16" s="24">
        <v>4</v>
      </c>
      <c r="AE16" s="8">
        <f t="shared" si="39"/>
        <v>0.8695652173913043</v>
      </c>
      <c r="AF16" s="24"/>
      <c r="AG16" s="6"/>
      <c r="AH16" s="24"/>
      <c r="AI16" s="6"/>
      <c r="AJ16" s="24"/>
      <c r="AK16" s="6"/>
      <c r="AL16" s="24"/>
      <c r="AM16" s="8"/>
      <c r="AN16" s="12"/>
      <c r="AO16" s="14">
        <f t="shared" si="5"/>
        <v>8</v>
      </c>
      <c r="AP16" s="36">
        <f t="shared" si="6"/>
        <v>0.2</v>
      </c>
      <c r="AQ16" s="39">
        <f t="shared" si="42"/>
        <v>0.6728433794466404</v>
      </c>
      <c r="AR16" s="36">
        <f t="shared" si="8"/>
        <v>0.88</v>
      </c>
      <c r="AS16" s="38">
        <f t="shared" si="40"/>
        <v>1.2034597909839635</v>
      </c>
      <c r="AT16" s="32">
        <f t="shared" si="41"/>
        <v>4.5</v>
      </c>
      <c r="AU16" s="31">
        <f t="shared" si="9"/>
        <v>0</v>
      </c>
      <c r="AV16" s="31">
        <f t="shared" si="10"/>
        <v>0</v>
      </c>
      <c r="AW16" s="34">
        <f t="shared" si="11"/>
        <v>1</v>
      </c>
      <c r="AX16" s="34">
        <f t="shared" si="12"/>
        <v>3</v>
      </c>
      <c r="AY16" s="34">
        <f t="shared" si="13"/>
        <v>1</v>
      </c>
      <c r="AZ16" s="31">
        <f t="shared" si="14"/>
        <v>0</v>
      </c>
      <c r="BA16" s="31">
        <f t="shared" si="15"/>
        <v>0</v>
      </c>
      <c r="BB16" s="31">
        <f t="shared" si="16"/>
        <v>0</v>
      </c>
      <c r="BC16" s="31">
        <f t="shared" si="17"/>
        <v>0</v>
      </c>
      <c r="BD16" s="31">
        <f t="shared" si="18"/>
        <v>0</v>
      </c>
      <c r="BE16" s="31">
        <f t="shared" si="19"/>
        <v>0</v>
      </c>
      <c r="BF16" s="30">
        <f t="shared" si="20"/>
        <v>1</v>
      </c>
      <c r="BG16" s="31">
        <f t="shared" si="21"/>
        <v>0</v>
      </c>
      <c r="BH16" s="31">
        <f t="shared" si="22"/>
        <v>0</v>
      </c>
      <c r="BI16" s="34">
        <f t="shared" si="23"/>
        <v>1</v>
      </c>
      <c r="BJ16" s="31">
        <f t="shared" si="24"/>
        <v>0</v>
      </c>
      <c r="BK16" s="34">
        <f t="shared" si="25"/>
        <v>1</v>
      </c>
      <c r="BL16" s="31">
        <f t="shared" si="26"/>
        <v>0</v>
      </c>
      <c r="BM16" s="31">
        <f t="shared" si="27"/>
        <v>0</v>
      </c>
      <c r="BN16" s="31">
        <f t="shared" si="28"/>
        <v>0</v>
      </c>
      <c r="BO16" s="31">
        <f t="shared" si="29"/>
        <v>0</v>
      </c>
      <c r="BP16" s="31">
        <f t="shared" si="30"/>
        <v>0</v>
      </c>
      <c r="BQ16" s="31">
        <f t="shared" si="31"/>
        <v>0</v>
      </c>
      <c r="BR16" s="31">
        <f t="shared" si="32"/>
        <v>0</v>
      </c>
      <c r="BS16" s="31">
        <f t="shared" si="33"/>
        <v>0</v>
      </c>
      <c r="BT16" s="31">
        <f t="shared" si="34"/>
        <v>0</v>
      </c>
      <c r="BU16" s="31">
        <f t="shared" si="35"/>
        <v>0</v>
      </c>
      <c r="BV16" s="31">
        <f t="shared" si="36"/>
        <v>0</v>
      </c>
      <c r="BW16" s="31">
        <f t="shared" si="37"/>
        <v>0</v>
      </c>
      <c r="BX16" s="31">
        <f t="shared" si="38"/>
        <v>0</v>
      </c>
      <c r="BY16" s="31"/>
    </row>
    <row r="17" spans="1:77" ht="11.25" customHeight="1">
      <c r="A17" s="35">
        <v>15</v>
      </c>
      <c r="B17" s="82" t="s">
        <v>54</v>
      </c>
      <c r="C17" s="28">
        <f t="shared" si="0"/>
        <v>5.2563405797101455</v>
      </c>
      <c r="D17" s="21"/>
      <c r="E17" s="8"/>
      <c r="F17" s="24">
        <v>8</v>
      </c>
      <c r="G17" s="8">
        <f>(22-F17)/21</f>
        <v>0.6666666666666666</v>
      </c>
      <c r="H17" s="24"/>
      <c r="I17" s="8"/>
      <c r="J17" s="24">
        <v>1</v>
      </c>
      <c r="K17" s="8">
        <f>(26-J17)/25</f>
        <v>1</v>
      </c>
      <c r="L17" s="24"/>
      <c r="M17" s="8"/>
      <c r="N17" s="24">
        <v>2</v>
      </c>
      <c r="O17" s="8">
        <f>(17-N17)/16</f>
        <v>0.9375</v>
      </c>
      <c r="P17" s="24"/>
      <c r="Q17" s="8"/>
      <c r="R17" s="24"/>
      <c r="S17" s="8"/>
      <c r="T17" s="24"/>
      <c r="U17" s="8"/>
      <c r="V17" s="22">
        <v>5</v>
      </c>
      <c r="W17" s="8">
        <f t="shared" si="1"/>
        <v>0.8260869565217391</v>
      </c>
      <c r="X17" s="24">
        <v>1</v>
      </c>
      <c r="Y17" s="8">
        <f>(22-X17)/21</f>
        <v>1</v>
      </c>
      <c r="Z17" s="24"/>
      <c r="AA17" s="8"/>
      <c r="AB17" s="24"/>
      <c r="AC17" s="8"/>
      <c r="AD17" s="24">
        <v>5</v>
      </c>
      <c r="AE17" s="8">
        <f t="shared" si="39"/>
        <v>0.8260869565217391</v>
      </c>
      <c r="AF17" s="24"/>
      <c r="AG17" s="6"/>
      <c r="AH17" s="24"/>
      <c r="AI17" s="6"/>
      <c r="AJ17" s="24"/>
      <c r="AK17" s="6"/>
      <c r="AL17" s="24"/>
      <c r="AM17" s="8"/>
      <c r="AN17" s="12"/>
      <c r="AO17" s="14">
        <f t="shared" si="5"/>
        <v>6</v>
      </c>
      <c r="AP17" s="36">
        <f t="shared" si="6"/>
        <v>0.6666666666666666</v>
      </c>
      <c r="AQ17" s="79">
        <f>C17/AO17</f>
        <v>0.8760567632850242</v>
      </c>
      <c r="AR17" s="36">
        <f t="shared" si="8"/>
        <v>1</v>
      </c>
      <c r="AS17" s="38">
        <f t="shared" si="40"/>
        <v>1.069913193933663</v>
      </c>
      <c r="AT17" s="32">
        <f t="shared" si="41"/>
        <v>3.5</v>
      </c>
      <c r="AU17" s="50">
        <f t="shared" si="9"/>
        <v>2</v>
      </c>
      <c r="AV17" s="34">
        <f t="shared" si="10"/>
        <v>1</v>
      </c>
      <c r="AW17" s="31">
        <f t="shared" si="11"/>
        <v>0</v>
      </c>
      <c r="AX17" s="31">
        <f t="shared" si="12"/>
        <v>0</v>
      </c>
      <c r="AY17" s="34">
        <f t="shared" si="13"/>
        <v>2</v>
      </c>
      <c r="AZ17" s="31">
        <f t="shared" si="14"/>
        <v>0</v>
      </c>
      <c r="BA17" s="31">
        <f t="shared" si="15"/>
        <v>0</v>
      </c>
      <c r="BB17" s="34">
        <f t="shared" si="16"/>
        <v>1</v>
      </c>
      <c r="BC17" s="31">
        <f t="shared" si="17"/>
        <v>0</v>
      </c>
      <c r="BD17" s="31">
        <f t="shared" si="18"/>
        <v>0</v>
      </c>
      <c r="BE17" s="31">
        <f t="shared" si="19"/>
        <v>0</v>
      </c>
      <c r="BF17" s="31">
        <f t="shared" si="20"/>
        <v>0</v>
      </c>
      <c r="BG17" s="31">
        <f t="shared" si="21"/>
        <v>0</v>
      </c>
      <c r="BH17" s="31">
        <f t="shared" si="22"/>
        <v>0</v>
      </c>
      <c r="BI17" s="31">
        <f t="shared" si="23"/>
        <v>0</v>
      </c>
      <c r="BJ17" s="31">
        <f t="shared" si="24"/>
        <v>0</v>
      </c>
      <c r="BK17" s="31">
        <f t="shared" si="25"/>
        <v>0</v>
      </c>
      <c r="BL17" s="31">
        <f t="shared" si="26"/>
        <v>0</v>
      </c>
      <c r="BM17" s="31">
        <f t="shared" si="27"/>
        <v>0</v>
      </c>
      <c r="BN17" s="31">
        <f t="shared" si="28"/>
        <v>0</v>
      </c>
      <c r="BO17" s="31">
        <f t="shared" si="29"/>
        <v>0</v>
      </c>
      <c r="BP17" s="31">
        <f t="shared" si="30"/>
        <v>0</v>
      </c>
      <c r="BQ17" s="31">
        <f t="shared" si="31"/>
        <v>0</v>
      </c>
      <c r="BR17" s="31">
        <f t="shared" si="32"/>
        <v>0</v>
      </c>
      <c r="BS17" s="31">
        <f t="shared" si="33"/>
        <v>0</v>
      </c>
      <c r="BT17" s="31">
        <f t="shared" si="34"/>
        <v>0</v>
      </c>
      <c r="BU17" s="31">
        <f t="shared" si="35"/>
        <v>0</v>
      </c>
      <c r="BV17" s="31">
        <f t="shared" si="36"/>
        <v>0</v>
      </c>
      <c r="BW17" s="31">
        <f t="shared" si="37"/>
        <v>0</v>
      </c>
      <c r="BX17" s="31">
        <f t="shared" si="38"/>
        <v>0</v>
      </c>
      <c r="BY17" s="31"/>
    </row>
    <row r="18" spans="1:77" ht="11.25" customHeight="1">
      <c r="A18" s="35">
        <v>16</v>
      </c>
      <c r="B18" s="82" t="s">
        <v>69</v>
      </c>
      <c r="C18" s="28">
        <f t="shared" si="0"/>
        <v>4.950807453416149</v>
      </c>
      <c r="D18" s="22">
        <v>6</v>
      </c>
      <c r="E18" s="8">
        <f>(21-D18)/20</f>
        <v>0.75</v>
      </c>
      <c r="F18" s="24"/>
      <c r="G18" s="8"/>
      <c r="H18" s="24">
        <v>3</v>
      </c>
      <c r="I18" s="8">
        <f>(21-H18)/20</f>
        <v>0.9</v>
      </c>
      <c r="J18" s="24"/>
      <c r="K18" s="8"/>
      <c r="L18" s="24"/>
      <c r="M18" s="8"/>
      <c r="N18" s="24"/>
      <c r="O18" s="8"/>
      <c r="P18" s="24"/>
      <c r="Q18" s="8"/>
      <c r="R18" s="24">
        <v>9</v>
      </c>
      <c r="S18" s="8">
        <f>(26-R18)/25</f>
        <v>0.68</v>
      </c>
      <c r="T18" s="24">
        <v>2</v>
      </c>
      <c r="U18" s="8">
        <f>(21-T18)/20</f>
        <v>0.95</v>
      </c>
      <c r="V18" s="22">
        <v>2</v>
      </c>
      <c r="W18" s="8">
        <f t="shared" si="1"/>
        <v>0.9565217391304348</v>
      </c>
      <c r="X18" s="24">
        <v>7</v>
      </c>
      <c r="Y18" s="8">
        <f t="shared" si="2"/>
        <v>0.7142857142857143</v>
      </c>
      <c r="Z18" s="24"/>
      <c r="AA18" s="8"/>
      <c r="AB18" s="24"/>
      <c r="AC18" s="8"/>
      <c r="AD18" s="24"/>
      <c r="AE18" s="8"/>
      <c r="AF18" s="24"/>
      <c r="AG18" s="6"/>
      <c r="AH18" s="24"/>
      <c r="AI18" s="6"/>
      <c r="AJ18" s="24"/>
      <c r="AK18" s="6"/>
      <c r="AL18" s="24"/>
      <c r="AM18" s="8"/>
      <c r="AN18" s="12"/>
      <c r="AO18" s="14">
        <f t="shared" si="5"/>
        <v>6</v>
      </c>
      <c r="AP18" s="36">
        <f t="shared" si="6"/>
        <v>0.68</v>
      </c>
      <c r="AQ18" s="79">
        <f t="shared" si="42"/>
        <v>0.8251345755693582</v>
      </c>
      <c r="AR18" s="36">
        <f t="shared" si="8"/>
        <v>0.9565217391304348</v>
      </c>
      <c r="AS18" s="38">
        <f>(AR18/AP18)^(1/AO18)</f>
        <v>1.0585165566015666</v>
      </c>
      <c r="AT18" s="32">
        <f>MEDIAN(D18,F18,H18,J18,L18,N18,P18,R18,T18,V18,X18,Z18,AB18,AD18,AF18,AH18,AJ18,AL18)</f>
        <v>4.5</v>
      </c>
      <c r="AU18" s="31">
        <f t="shared" si="9"/>
        <v>0</v>
      </c>
      <c r="AV18" s="34">
        <f t="shared" si="10"/>
        <v>2</v>
      </c>
      <c r="AW18" s="34">
        <f t="shared" si="11"/>
        <v>1</v>
      </c>
      <c r="AX18" s="31">
        <f t="shared" si="12"/>
        <v>0</v>
      </c>
      <c r="AY18" s="31">
        <f t="shared" si="13"/>
        <v>0</v>
      </c>
      <c r="AZ18" s="30">
        <f t="shared" si="14"/>
        <v>1</v>
      </c>
      <c r="BA18" s="34">
        <f t="shared" si="15"/>
        <v>1</v>
      </c>
      <c r="BB18" s="31">
        <f t="shared" si="16"/>
        <v>0</v>
      </c>
      <c r="BC18" s="34">
        <f t="shared" si="17"/>
        <v>1</v>
      </c>
      <c r="BD18" s="31">
        <f t="shared" si="18"/>
        <v>0</v>
      </c>
      <c r="BE18" s="31">
        <f t="shared" si="19"/>
        <v>0</v>
      </c>
      <c r="BF18" s="31">
        <f t="shared" si="20"/>
        <v>0</v>
      </c>
      <c r="BG18" s="31">
        <f t="shared" si="21"/>
        <v>0</v>
      </c>
      <c r="BH18" s="31">
        <f t="shared" si="22"/>
        <v>0</v>
      </c>
      <c r="BI18" s="31">
        <f t="shared" si="23"/>
        <v>0</v>
      </c>
      <c r="BJ18" s="31">
        <f t="shared" si="24"/>
        <v>0</v>
      </c>
      <c r="BK18" s="31">
        <f t="shared" si="25"/>
        <v>0</v>
      </c>
      <c r="BL18" s="31">
        <f t="shared" si="26"/>
        <v>0</v>
      </c>
      <c r="BM18" s="31">
        <f t="shared" si="27"/>
        <v>0</v>
      </c>
      <c r="BN18" s="31">
        <f t="shared" si="28"/>
        <v>0</v>
      </c>
      <c r="BO18" s="31">
        <f t="shared" si="29"/>
        <v>0</v>
      </c>
      <c r="BP18" s="31">
        <f t="shared" si="30"/>
        <v>0</v>
      </c>
      <c r="BQ18" s="31">
        <f t="shared" si="31"/>
        <v>0</v>
      </c>
      <c r="BR18" s="31">
        <f t="shared" si="32"/>
        <v>0</v>
      </c>
      <c r="BS18" s="31">
        <f t="shared" si="33"/>
        <v>0</v>
      </c>
      <c r="BT18" s="31">
        <f t="shared" si="34"/>
        <v>0</v>
      </c>
      <c r="BU18" s="31">
        <f t="shared" si="35"/>
        <v>0</v>
      </c>
      <c r="BV18" s="31">
        <f t="shared" si="36"/>
        <v>0</v>
      </c>
      <c r="BW18" s="31">
        <f t="shared" si="37"/>
        <v>0</v>
      </c>
      <c r="BX18" s="31">
        <f t="shared" si="38"/>
        <v>0</v>
      </c>
      <c r="BY18" s="31"/>
    </row>
    <row r="19" spans="1:77" ht="11.25" customHeight="1">
      <c r="A19" s="35">
        <v>17</v>
      </c>
      <c r="B19" s="18" t="s">
        <v>70</v>
      </c>
      <c r="C19" s="28">
        <f t="shared" si="0"/>
        <v>4.859663256606991</v>
      </c>
      <c r="D19" s="21">
        <v>14</v>
      </c>
      <c r="E19" s="8">
        <f>(21-D19)/20</f>
        <v>0.35</v>
      </c>
      <c r="F19" s="24">
        <v>18</v>
      </c>
      <c r="G19" s="8">
        <f>(22-F19)/21</f>
        <v>0.19047619047619047</v>
      </c>
      <c r="H19" s="24"/>
      <c r="I19" s="8"/>
      <c r="J19" s="24">
        <v>2</v>
      </c>
      <c r="K19" s="8">
        <f>(26-J19)/25</f>
        <v>0.96</v>
      </c>
      <c r="L19" s="24">
        <v>8</v>
      </c>
      <c r="M19" s="8">
        <f>(11-L19)/10</f>
        <v>0.3</v>
      </c>
      <c r="N19" s="24">
        <v>7</v>
      </c>
      <c r="O19" s="8">
        <f>(17-N19)/16</f>
        <v>0.625</v>
      </c>
      <c r="P19" s="24">
        <v>11</v>
      </c>
      <c r="Q19" s="8">
        <f>(18-P19)/17</f>
        <v>0.4117647058823529</v>
      </c>
      <c r="R19" s="24">
        <v>7</v>
      </c>
      <c r="S19" s="8">
        <f>(26-R19)/25</f>
        <v>0.76</v>
      </c>
      <c r="T19" s="24">
        <v>16</v>
      </c>
      <c r="U19" s="8">
        <f>(21-T19)/20</f>
        <v>0.25</v>
      </c>
      <c r="V19" s="22">
        <v>15</v>
      </c>
      <c r="W19" s="8">
        <f t="shared" si="1"/>
        <v>0.391304347826087</v>
      </c>
      <c r="X19" s="24">
        <v>19</v>
      </c>
      <c r="Y19" s="8">
        <f t="shared" si="2"/>
        <v>0.14285714285714285</v>
      </c>
      <c r="Z19" s="24"/>
      <c r="AA19" s="8"/>
      <c r="AB19" s="24"/>
      <c r="AC19" s="8"/>
      <c r="AD19" s="24">
        <v>13</v>
      </c>
      <c r="AE19" s="8">
        <f t="shared" si="39"/>
        <v>0.4782608695652174</v>
      </c>
      <c r="AF19" s="24"/>
      <c r="AG19" s="6"/>
      <c r="AH19" s="24"/>
      <c r="AI19" s="6"/>
      <c r="AJ19" s="24"/>
      <c r="AK19" s="6"/>
      <c r="AL19" s="24"/>
      <c r="AM19" s="8"/>
      <c r="AN19" s="12"/>
      <c r="AO19" s="14">
        <f t="shared" si="5"/>
        <v>11</v>
      </c>
      <c r="AP19" s="36">
        <f t="shared" si="6"/>
        <v>0.14285714285714285</v>
      </c>
      <c r="AQ19" s="39">
        <f t="shared" si="7"/>
        <v>0.44178756878245373</v>
      </c>
      <c r="AR19" s="36">
        <f t="shared" si="8"/>
        <v>0.96</v>
      </c>
      <c r="AS19" s="38">
        <f t="shared" si="40"/>
        <v>1.1890918116109872</v>
      </c>
      <c r="AT19" s="32">
        <f>MEDIAN(D19,F19,H19,J19,L19,N19,P19,R19,T19,V19,X19,Z19,AB19,AD19,AF19,AH19,AJ19,AL19)</f>
        <v>13</v>
      </c>
      <c r="AU19" s="31">
        <f t="shared" si="9"/>
        <v>0</v>
      </c>
      <c r="AV19" s="34">
        <f t="shared" si="10"/>
        <v>1</v>
      </c>
      <c r="AW19" s="31">
        <f t="shared" si="11"/>
        <v>0</v>
      </c>
      <c r="AX19" s="31">
        <f t="shared" si="12"/>
        <v>0</v>
      </c>
      <c r="AY19" s="31">
        <f t="shared" si="13"/>
        <v>0</v>
      </c>
      <c r="AZ19" s="31">
        <f t="shared" si="14"/>
        <v>0</v>
      </c>
      <c r="BA19" s="34">
        <f t="shared" si="15"/>
        <v>2</v>
      </c>
      <c r="BB19" s="34">
        <f t="shared" si="16"/>
        <v>1</v>
      </c>
      <c r="BC19" s="31">
        <f t="shared" si="17"/>
        <v>0</v>
      </c>
      <c r="BD19" s="31">
        <f t="shared" si="18"/>
        <v>0</v>
      </c>
      <c r="BE19" s="47">
        <f t="shared" si="19"/>
        <v>1</v>
      </c>
      <c r="BF19" s="31">
        <f t="shared" si="20"/>
        <v>0</v>
      </c>
      <c r="BG19" s="34">
        <f t="shared" si="21"/>
        <v>1</v>
      </c>
      <c r="BH19" s="30">
        <f t="shared" si="22"/>
        <v>1</v>
      </c>
      <c r="BI19" s="34">
        <f t="shared" si="23"/>
        <v>1</v>
      </c>
      <c r="BJ19" s="34">
        <f t="shared" si="24"/>
        <v>1</v>
      </c>
      <c r="BK19" s="31">
        <f t="shared" si="25"/>
        <v>0</v>
      </c>
      <c r="BL19" s="34">
        <f t="shared" si="26"/>
        <v>1</v>
      </c>
      <c r="BM19" s="34">
        <f t="shared" si="27"/>
        <v>1</v>
      </c>
      <c r="BN19" s="31">
        <f t="shared" si="28"/>
        <v>0</v>
      </c>
      <c r="BO19" s="31">
        <f t="shared" si="29"/>
        <v>0</v>
      </c>
      <c r="BP19" s="31">
        <f t="shared" si="30"/>
        <v>0</v>
      </c>
      <c r="BQ19" s="31">
        <f t="shared" si="31"/>
        <v>0</v>
      </c>
      <c r="BR19" s="31">
        <f t="shared" si="32"/>
        <v>0</v>
      </c>
      <c r="BS19" s="31">
        <f t="shared" si="33"/>
        <v>0</v>
      </c>
      <c r="BT19" s="31">
        <f t="shared" si="34"/>
        <v>0</v>
      </c>
      <c r="BU19" s="31">
        <f t="shared" si="35"/>
        <v>0</v>
      </c>
      <c r="BV19" s="31">
        <f t="shared" si="36"/>
        <v>0</v>
      </c>
      <c r="BW19" s="31">
        <f t="shared" si="37"/>
        <v>0</v>
      </c>
      <c r="BX19" s="31">
        <f t="shared" si="38"/>
        <v>0</v>
      </c>
      <c r="BY19" s="31"/>
    </row>
    <row r="20" spans="1:77" ht="11.25" customHeight="1">
      <c r="A20" s="35">
        <v>18</v>
      </c>
      <c r="B20" s="18" t="s">
        <v>71</v>
      </c>
      <c r="C20" s="28">
        <f t="shared" si="0"/>
        <v>4.823198370257194</v>
      </c>
      <c r="D20" s="21">
        <v>17</v>
      </c>
      <c r="E20" s="8">
        <f>(21-D20)/20</f>
        <v>0.2</v>
      </c>
      <c r="F20" s="24">
        <v>14</v>
      </c>
      <c r="G20" s="8">
        <f>(22-F20)/21</f>
        <v>0.38095238095238093</v>
      </c>
      <c r="H20" s="24">
        <v>8</v>
      </c>
      <c r="I20" s="8">
        <f>(21-H20)/20</f>
        <v>0.65</v>
      </c>
      <c r="J20" s="24">
        <v>16</v>
      </c>
      <c r="K20" s="8">
        <f>(26-J20)/25</f>
        <v>0.4</v>
      </c>
      <c r="L20" s="24">
        <v>4</v>
      </c>
      <c r="M20" s="8">
        <f>(11-L20)/10</f>
        <v>0.7</v>
      </c>
      <c r="N20" s="24">
        <v>5</v>
      </c>
      <c r="O20" s="8">
        <f>(17-N20)/16</f>
        <v>0.75</v>
      </c>
      <c r="P20" s="24">
        <v>6</v>
      </c>
      <c r="Q20" s="8">
        <f>(18-P20)/17</f>
        <v>0.7058823529411765</v>
      </c>
      <c r="R20" s="24">
        <v>16</v>
      </c>
      <c r="S20" s="8">
        <f>(26-R20)/25</f>
        <v>0.4</v>
      </c>
      <c r="T20" s="24"/>
      <c r="U20" s="8"/>
      <c r="V20" s="22"/>
      <c r="W20" s="8"/>
      <c r="X20" s="24"/>
      <c r="Y20" s="8"/>
      <c r="Z20" s="24">
        <v>9</v>
      </c>
      <c r="AA20" s="8">
        <f t="shared" si="3"/>
        <v>0.6363636363636364</v>
      </c>
      <c r="AB20" s="24"/>
      <c r="AC20" s="8"/>
      <c r="AD20" s="24"/>
      <c r="AE20" s="8"/>
      <c r="AF20" s="24"/>
      <c r="AG20" s="6"/>
      <c r="AH20" s="24"/>
      <c r="AI20" s="6"/>
      <c r="AJ20" s="24"/>
      <c r="AK20" s="6"/>
      <c r="AL20" s="24"/>
      <c r="AM20" s="8"/>
      <c r="AN20" s="12"/>
      <c r="AO20" s="14">
        <f t="shared" si="5"/>
        <v>9</v>
      </c>
      <c r="AP20" s="36">
        <f t="shared" si="6"/>
        <v>0.2</v>
      </c>
      <c r="AQ20" s="39">
        <f t="shared" si="7"/>
        <v>0.5359109300285771</v>
      </c>
      <c r="AR20" s="36">
        <f t="shared" si="8"/>
        <v>0.75</v>
      </c>
      <c r="AS20" s="38">
        <f t="shared" si="40"/>
        <v>1.1581938432434653</v>
      </c>
      <c r="AT20" s="32">
        <f t="shared" si="41"/>
        <v>9</v>
      </c>
      <c r="AU20" s="31">
        <f t="shared" si="9"/>
        <v>0</v>
      </c>
      <c r="AV20" s="31">
        <f t="shared" si="10"/>
        <v>0</v>
      </c>
      <c r="AW20" s="31">
        <f t="shared" si="11"/>
        <v>0</v>
      </c>
      <c r="AX20" s="34">
        <f t="shared" si="12"/>
        <v>1</v>
      </c>
      <c r="AY20" s="34">
        <f t="shared" si="13"/>
        <v>1</v>
      </c>
      <c r="AZ20" s="47">
        <f t="shared" si="14"/>
        <v>1</v>
      </c>
      <c r="BA20" s="31">
        <f t="shared" si="15"/>
        <v>0</v>
      </c>
      <c r="BB20" s="34">
        <f t="shared" si="16"/>
        <v>1</v>
      </c>
      <c r="BC20" s="34">
        <f t="shared" si="17"/>
        <v>1</v>
      </c>
      <c r="BD20" s="31">
        <f t="shared" si="18"/>
        <v>0</v>
      </c>
      <c r="BE20" s="31">
        <f t="shared" si="19"/>
        <v>0</v>
      </c>
      <c r="BF20" s="31">
        <f t="shared" si="20"/>
        <v>0</v>
      </c>
      <c r="BG20" s="31">
        <f t="shared" si="21"/>
        <v>0</v>
      </c>
      <c r="BH20" s="34">
        <f t="shared" si="22"/>
        <v>1</v>
      </c>
      <c r="BI20" s="31">
        <f t="shared" si="23"/>
        <v>0</v>
      </c>
      <c r="BJ20" s="34">
        <f t="shared" si="24"/>
        <v>2</v>
      </c>
      <c r="BK20" s="30">
        <f t="shared" si="25"/>
        <v>1</v>
      </c>
      <c r="BL20" s="31">
        <f t="shared" si="26"/>
        <v>0</v>
      </c>
      <c r="BM20" s="31">
        <f t="shared" si="27"/>
        <v>0</v>
      </c>
      <c r="BN20" s="31">
        <f t="shared" si="28"/>
        <v>0</v>
      </c>
      <c r="BO20" s="31">
        <f t="shared" si="29"/>
        <v>0</v>
      </c>
      <c r="BP20" s="31">
        <f t="shared" si="30"/>
        <v>0</v>
      </c>
      <c r="BQ20" s="31">
        <f t="shared" si="31"/>
        <v>0</v>
      </c>
      <c r="BR20" s="31">
        <f t="shared" si="32"/>
        <v>0</v>
      </c>
      <c r="BS20" s="31">
        <f t="shared" si="33"/>
        <v>0</v>
      </c>
      <c r="BT20" s="31">
        <f t="shared" si="34"/>
        <v>0</v>
      </c>
      <c r="BU20" s="31">
        <f t="shared" si="35"/>
        <v>0</v>
      </c>
      <c r="BV20" s="31">
        <f t="shared" si="36"/>
        <v>0</v>
      </c>
      <c r="BW20" s="31">
        <f t="shared" si="37"/>
        <v>0</v>
      </c>
      <c r="BX20" s="31">
        <f t="shared" si="38"/>
        <v>0</v>
      </c>
      <c r="BY20" s="31"/>
    </row>
    <row r="21" spans="1:77" ht="11.25" customHeight="1">
      <c r="A21" s="35">
        <v>19</v>
      </c>
      <c r="B21" s="18" t="s">
        <v>79</v>
      </c>
      <c r="C21" s="28">
        <f t="shared" si="0"/>
        <v>4.816646433276868</v>
      </c>
      <c r="D21" s="21"/>
      <c r="E21" s="8"/>
      <c r="F21" s="24">
        <v>9</v>
      </c>
      <c r="G21" s="8">
        <f>(22-F21)/21</f>
        <v>0.6190476190476191</v>
      </c>
      <c r="H21" s="24">
        <v>6</v>
      </c>
      <c r="I21" s="8">
        <f>(21-H21)/20</f>
        <v>0.75</v>
      </c>
      <c r="J21" s="24">
        <v>10</v>
      </c>
      <c r="K21" s="8">
        <f>(26-J21)/25</f>
        <v>0.64</v>
      </c>
      <c r="L21" s="24"/>
      <c r="M21" s="8"/>
      <c r="N21" s="24">
        <v>8</v>
      </c>
      <c r="O21" s="8">
        <f>(17-N21)/16</f>
        <v>0.5625</v>
      </c>
      <c r="P21" s="24"/>
      <c r="Q21" s="8"/>
      <c r="R21" s="24">
        <v>8</v>
      </c>
      <c r="S21" s="8">
        <f>(26-R21)/25</f>
        <v>0.72</v>
      </c>
      <c r="T21" s="24">
        <v>10</v>
      </c>
      <c r="U21" s="6">
        <f>(21-T21)/20</f>
        <v>0.55</v>
      </c>
      <c r="V21" s="22"/>
      <c r="W21" s="8"/>
      <c r="X21" s="24"/>
      <c r="Y21" s="8"/>
      <c r="Z21" s="24">
        <v>18</v>
      </c>
      <c r="AA21" s="8">
        <f t="shared" si="3"/>
        <v>0.22727272727272727</v>
      </c>
      <c r="AB21" s="24">
        <v>13</v>
      </c>
      <c r="AC21" s="8">
        <f t="shared" si="4"/>
        <v>0.4</v>
      </c>
      <c r="AD21" s="24">
        <v>16</v>
      </c>
      <c r="AE21" s="8">
        <f t="shared" si="39"/>
        <v>0.34782608695652173</v>
      </c>
      <c r="AF21" s="24"/>
      <c r="AG21" s="6"/>
      <c r="AH21" s="24"/>
      <c r="AI21" s="6"/>
      <c r="AJ21" s="24"/>
      <c r="AK21" s="6"/>
      <c r="AL21" s="24"/>
      <c r="AM21" s="8"/>
      <c r="AN21" s="12"/>
      <c r="AO21" s="14">
        <f t="shared" si="5"/>
        <v>9</v>
      </c>
      <c r="AP21" s="36">
        <f t="shared" si="6"/>
        <v>0.22727272727272727</v>
      </c>
      <c r="AQ21" s="39">
        <f t="shared" si="7"/>
        <v>0.5351829370307631</v>
      </c>
      <c r="AR21" s="36">
        <f t="shared" si="8"/>
        <v>0.75</v>
      </c>
      <c r="AS21" s="38">
        <f t="shared" si="40"/>
        <v>1.1418594750615452</v>
      </c>
      <c r="AT21" s="32">
        <f>MEDIAN(D21,F21,H21,J21,L21,N21,P21,R21,T21,V21,X21,Z21,AB21,AD21,AF21,AH21,AJ21,AL21)</f>
        <v>10</v>
      </c>
      <c r="AU21" s="31">
        <f t="shared" si="9"/>
        <v>0</v>
      </c>
      <c r="AV21" s="31">
        <f t="shared" si="10"/>
        <v>0</v>
      </c>
      <c r="AW21" s="31">
        <f t="shared" si="11"/>
        <v>0</v>
      </c>
      <c r="AX21" s="31">
        <f t="shared" si="12"/>
        <v>0</v>
      </c>
      <c r="AY21" s="31">
        <f t="shared" si="13"/>
        <v>0</v>
      </c>
      <c r="AZ21" s="34">
        <f t="shared" si="14"/>
        <v>1</v>
      </c>
      <c r="BA21" s="31">
        <f t="shared" si="15"/>
        <v>0</v>
      </c>
      <c r="BB21" s="34">
        <f t="shared" si="16"/>
        <v>2</v>
      </c>
      <c r="BC21" s="34">
        <f t="shared" si="17"/>
        <v>1</v>
      </c>
      <c r="BD21" s="34">
        <f t="shared" si="18"/>
        <v>2</v>
      </c>
      <c r="BE21" s="31">
        <f t="shared" si="19"/>
        <v>0</v>
      </c>
      <c r="BF21" s="31">
        <f t="shared" si="20"/>
        <v>0</v>
      </c>
      <c r="BG21" s="34">
        <f t="shared" si="21"/>
        <v>1</v>
      </c>
      <c r="BH21" s="31">
        <f t="shared" si="22"/>
        <v>0</v>
      </c>
      <c r="BI21" s="31">
        <f t="shared" si="23"/>
        <v>0</v>
      </c>
      <c r="BJ21" s="34">
        <f t="shared" si="24"/>
        <v>1</v>
      </c>
      <c r="BK21" s="31">
        <f t="shared" si="25"/>
        <v>0</v>
      </c>
      <c r="BL21" s="34">
        <f t="shared" si="26"/>
        <v>1</v>
      </c>
      <c r="BM21" s="31">
        <f t="shared" si="27"/>
        <v>0</v>
      </c>
      <c r="BN21" s="31">
        <f t="shared" si="28"/>
        <v>0</v>
      </c>
      <c r="BO21" s="31">
        <f t="shared" si="29"/>
        <v>0</v>
      </c>
      <c r="BP21" s="31">
        <f t="shared" si="30"/>
        <v>0</v>
      </c>
      <c r="BQ21" s="31">
        <f t="shared" si="31"/>
        <v>0</v>
      </c>
      <c r="BR21" s="31">
        <f t="shared" si="32"/>
        <v>0</v>
      </c>
      <c r="BS21" s="31">
        <f t="shared" si="33"/>
        <v>0</v>
      </c>
      <c r="BT21" s="31">
        <f t="shared" si="34"/>
        <v>0</v>
      </c>
      <c r="BU21" s="31">
        <f t="shared" si="35"/>
        <v>0</v>
      </c>
      <c r="BV21" s="31">
        <f t="shared" si="36"/>
        <v>0</v>
      </c>
      <c r="BW21" s="31">
        <f t="shared" si="37"/>
        <v>0</v>
      </c>
      <c r="BX21" s="31">
        <f t="shared" si="38"/>
        <v>0</v>
      </c>
      <c r="BY21" s="31"/>
    </row>
    <row r="22" spans="1:77" ht="11.25" customHeight="1">
      <c r="A22" s="35">
        <v>20</v>
      </c>
      <c r="B22" s="18" t="s">
        <v>81</v>
      </c>
      <c r="C22" s="28">
        <f t="shared" si="0"/>
        <v>4.543056874923883</v>
      </c>
      <c r="D22" s="22"/>
      <c r="E22" s="8"/>
      <c r="F22" s="24">
        <v>13</v>
      </c>
      <c r="G22" s="8">
        <f>(22-F22)/21</f>
        <v>0.42857142857142855</v>
      </c>
      <c r="H22" s="24"/>
      <c r="I22" s="8"/>
      <c r="J22" s="24">
        <v>5</v>
      </c>
      <c r="K22" s="8">
        <f>(26-J22)/25</f>
        <v>0.84</v>
      </c>
      <c r="L22" s="24">
        <v>3</v>
      </c>
      <c r="M22" s="8">
        <f>(11-L22)/10</f>
        <v>0.8</v>
      </c>
      <c r="N22" s="24"/>
      <c r="O22" s="8"/>
      <c r="P22" s="24">
        <v>3</v>
      </c>
      <c r="Q22" s="8">
        <f>(18-P22)/17</f>
        <v>0.8823529411764706</v>
      </c>
      <c r="R22" s="24"/>
      <c r="S22" s="8"/>
      <c r="T22" s="24"/>
      <c r="U22" s="6"/>
      <c r="V22" s="22">
        <v>13</v>
      </c>
      <c r="W22" s="8">
        <f t="shared" si="1"/>
        <v>0.4782608695652174</v>
      </c>
      <c r="X22" s="24">
        <v>5</v>
      </c>
      <c r="Y22" s="8">
        <f t="shared" si="2"/>
        <v>0.8095238095238095</v>
      </c>
      <c r="Z22" s="24"/>
      <c r="AA22" s="8"/>
      <c r="AB22" s="24"/>
      <c r="AC22" s="6"/>
      <c r="AD22" s="24">
        <v>17</v>
      </c>
      <c r="AE22" s="8">
        <f t="shared" si="39"/>
        <v>0.30434782608695654</v>
      </c>
      <c r="AF22" s="24"/>
      <c r="AG22" s="6"/>
      <c r="AH22" s="24"/>
      <c r="AI22" s="6"/>
      <c r="AJ22" s="24"/>
      <c r="AK22" s="6"/>
      <c r="AL22" s="24"/>
      <c r="AM22" s="8"/>
      <c r="AN22" s="12"/>
      <c r="AO22" s="14">
        <f t="shared" si="5"/>
        <v>7</v>
      </c>
      <c r="AP22" s="36">
        <f t="shared" si="6"/>
        <v>0.30434782608695654</v>
      </c>
      <c r="AQ22" s="39">
        <f t="shared" si="7"/>
        <v>0.6490081249891261</v>
      </c>
      <c r="AR22" s="36">
        <f t="shared" si="8"/>
        <v>0.8823529411764706</v>
      </c>
      <c r="AS22" s="38">
        <f t="shared" si="40"/>
        <v>1.1642302418068766</v>
      </c>
      <c r="AT22" s="32">
        <f>MEDIAN(D22,F22,H22,J22,L22,N22,P22,R22,T22,V22,X22,Z22,AB22,AD22,AF22,AH22,AJ22,AL22)</f>
        <v>5</v>
      </c>
      <c r="AU22" s="31">
        <f t="shared" si="9"/>
        <v>0</v>
      </c>
      <c r="AV22" s="31">
        <f t="shared" si="10"/>
        <v>0</v>
      </c>
      <c r="AW22" s="47">
        <f t="shared" si="11"/>
        <v>2</v>
      </c>
      <c r="AX22" s="31">
        <f t="shared" si="12"/>
        <v>0</v>
      </c>
      <c r="AY22" s="34">
        <f t="shared" si="13"/>
        <v>2</v>
      </c>
      <c r="AZ22" s="31">
        <f t="shared" si="14"/>
        <v>0</v>
      </c>
      <c r="BA22" s="31">
        <f t="shared" si="15"/>
        <v>0</v>
      </c>
      <c r="BB22" s="31">
        <f t="shared" si="16"/>
        <v>0</v>
      </c>
      <c r="BC22" s="31">
        <f t="shared" si="17"/>
        <v>0</v>
      </c>
      <c r="BD22" s="31">
        <f t="shared" si="18"/>
        <v>0</v>
      </c>
      <c r="BE22" s="31">
        <f t="shared" si="19"/>
        <v>0</v>
      </c>
      <c r="BF22" s="31">
        <f t="shared" si="20"/>
        <v>0</v>
      </c>
      <c r="BG22" s="34">
        <f t="shared" si="21"/>
        <v>2</v>
      </c>
      <c r="BH22" s="31">
        <f t="shared" si="22"/>
        <v>0</v>
      </c>
      <c r="BI22" s="31">
        <f t="shared" si="23"/>
        <v>0</v>
      </c>
      <c r="BJ22" s="31">
        <f t="shared" si="24"/>
        <v>0</v>
      </c>
      <c r="BK22" s="34">
        <f t="shared" si="25"/>
        <v>1</v>
      </c>
      <c r="BL22" s="31">
        <f t="shared" si="26"/>
        <v>0</v>
      </c>
      <c r="BM22" s="31">
        <f t="shared" si="27"/>
        <v>0</v>
      </c>
      <c r="BN22" s="31">
        <f t="shared" si="28"/>
        <v>0</v>
      </c>
      <c r="BO22" s="31">
        <f t="shared" si="29"/>
        <v>0</v>
      </c>
      <c r="BP22" s="31">
        <f t="shared" si="30"/>
        <v>0</v>
      </c>
      <c r="BQ22" s="31">
        <f t="shared" si="31"/>
        <v>0</v>
      </c>
      <c r="BR22" s="31">
        <f t="shared" si="32"/>
        <v>0</v>
      </c>
      <c r="BS22" s="31">
        <f t="shared" si="33"/>
        <v>0</v>
      </c>
      <c r="BT22" s="31">
        <f t="shared" si="34"/>
        <v>0</v>
      </c>
      <c r="BU22" s="31">
        <f t="shared" si="35"/>
        <v>0</v>
      </c>
      <c r="BV22" s="31">
        <f t="shared" si="36"/>
        <v>0</v>
      </c>
      <c r="BW22" s="31">
        <f t="shared" si="37"/>
        <v>0</v>
      </c>
      <c r="BX22" s="31">
        <f t="shared" si="38"/>
        <v>0</v>
      </c>
      <c r="BY22" s="31"/>
    </row>
    <row r="23" spans="1:77" ht="11.25" customHeight="1">
      <c r="A23" s="35">
        <v>21</v>
      </c>
      <c r="B23" s="18" t="s">
        <v>82</v>
      </c>
      <c r="C23" s="28">
        <f t="shared" si="0"/>
        <v>3.9174289478637307</v>
      </c>
      <c r="D23" s="21"/>
      <c r="E23" s="8"/>
      <c r="F23" s="24">
        <v>16</v>
      </c>
      <c r="G23" s="8">
        <f>(22-F23)/21</f>
        <v>0.2857142857142857</v>
      </c>
      <c r="H23" s="24">
        <v>10</v>
      </c>
      <c r="I23" s="8">
        <f>(21-H23)/20</f>
        <v>0.55</v>
      </c>
      <c r="J23" s="24">
        <v>11</v>
      </c>
      <c r="K23" s="8">
        <f>(26-J23)/25</f>
        <v>0.6</v>
      </c>
      <c r="L23" s="24"/>
      <c r="M23" s="8"/>
      <c r="N23" s="24"/>
      <c r="O23" s="8"/>
      <c r="P23" s="24"/>
      <c r="Q23" s="8"/>
      <c r="R23" s="24"/>
      <c r="S23" s="8"/>
      <c r="T23" s="24"/>
      <c r="U23" s="6"/>
      <c r="V23" s="22">
        <v>17</v>
      </c>
      <c r="W23" s="8">
        <f t="shared" si="1"/>
        <v>0.30434782608695654</v>
      </c>
      <c r="X23" s="24">
        <v>11</v>
      </c>
      <c r="Y23" s="6">
        <f t="shared" si="2"/>
        <v>0.5238095238095238</v>
      </c>
      <c r="Z23" s="24">
        <v>8</v>
      </c>
      <c r="AA23" s="8">
        <f t="shared" si="3"/>
        <v>0.6818181818181818</v>
      </c>
      <c r="AB23" s="24">
        <v>12</v>
      </c>
      <c r="AC23" s="6">
        <f t="shared" si="4"/>
        <v>0.45</v>
      </c>
      <c r="AD23" s="24">
        <v>12</v>
      </c>
      <c r="AE23" s="8">
        <f t="shared" si="39"/>
        <v>0.5217391304347826</v>
      </c>
      <c r="AF23" s="24"/>
      <c r="AG23" s="6"/>
      <c r="AH23" s="24"/>
      <c r="AI23" s="6"/>
      <c r="AJ23" s="24"/>
      <c r="AK23" s="6"/>
      <c r="AL23" s="24"/>
      <c r="AM23" s="8"/>
      <c r="AN23" s="12"/>
      <c r="AO23" s="14">
        <f t="shared" si="5"/>
        <v>8</v>
      </c>
      <c r="AP23" s="36">
        <f t="shared" si="6"/>
        <v>0.2857142857142857</v>
      </c>
      <c r="AQ23" s="39">
        <f t="shared" si="7"/>
        <v>0.48967861848296634</v>
      </c>
      <c r="AR23" s="36">
        <f t="shared" si="8"/>
        <v>0.6818181818181818</v>
      </c>
      <c r="AS23" s="38">
        <f t="shared" si="40"/>
        <v>1.1148516419697536</v>
      </c>
      <c r="AT23" s="32">
        <f t="shared" si="41"/>
        <v>11.5</v>
      </c>
      <c r="AU23" s="31">
        <f t="shared" si="9"/>
        <v>0</v>
      </c>
      <c r="AV23" s="31">
        <f t="shared" si="10"/>
        <v>0</v>
      </c>
      <c r="AW23" s="31">
        <f t="shared" si="11"/>
        <v>0</v>
      </c>
      <c r="AX23" s="31">
        <f t="shared" si="12"/>
        <v>0</v>
      </c>
      <c r="AY23" s="31">
        <f t="shared" si="13"/>
        <v>0</v>
      </c>
      <c r="AZ23" s="31">
        <f t="shared" si="14"/>
        <v>0</v>
      </c>
      <c r="BA23" s="31">
        <f t="shared" si="15"/>
        <v>0</v>
      </c>
      <c r="BB23" s="34">
        <f t="shared" si="16"/>
        <v>1</v>
      </c>
      <c r="BC23" s="31">
        <f t="shared" si="17"/>
        <v>0</v>
      </c>
      <c r="BD23" s="34">
        <f t="shared" si="18"/>
        <v>1</v>
      </c>
      <c r="BE23" s="34">
        <f t="shared" si="19"/>
        <v>2</v>
      </c>
      <c r="BF23" s="34">
        <f t="shared" si="20"/>
        <v>2</v>
      </c>
      <c r="BG23" s="31">
        <f t="shared" si="21"/>
        <v>0</v>
      </c>
      <c r="BH23" s="31">
        <f t="shared" si="22"/>
        <v>0</v>
      </c>
      <c r="BI23" s="31">
        <f t="shared" si="23"/>
        <v>0</v>
      </c>
      <c r="BJ23" s="34">
        <f t="shared" si="24"/>
        <v>1</v>
      </c>
      <c r="BK23" s="34">
        <f t="shared" si="25"/>
        <v>1</v>
      </c>
      <c r="BL23" s="31">
        <f t="shared" si="26"/>
        <v>0</v>
      </c>
      <c r="BM23" s="31">
        <f t="shared" si="27"/>
        <v>0</v>
      </c>
      <c r="BN23" s="31">
        <f t="shared" si="28"/>
        <v>0</v>
      </c>
      <c r="BO23" s="31">
        <f t="shared" si="29"/>
        <v>0</v>
      </c>
      <c r="BP23" s="31">
        <f t="shared" si="30"/>
        <v>0</v>
      </c>
      <c r="BQ23" s="31">
        <f t="shared" si="31"/>
        <v>0</v>
      </c>
      <c r="BR23" s="31">
        <f t="shared" si="32"/>
        <v>0</v>
      </c>
      <c r="BS23" s="31">
        <f t="shared" si="33"/>
        <v>0</v>
      </c>
      <c r="BT23" s="31">
        <f t="shared" si="34"/>
        <v>0</v>
      </c>
      <c r="BU23" s="31">
        <f t="shared" si="35"/>
        <v>0</v>
      </c>
      <c r="BV23" s="31">
        <f t="shared" si="36"/>
        <v>0</v>
      </c>
      <c r="BW23" s="31">
        <f t="shared" si="37"/>
        <v>0</v>
      </c>
      <c r="BX23" s="31">
        <f t="shared" si="38"/>
        <v>0</v>
      </c>
      <c r="BY23" s="31"/>
    </row>
    <row r="24" spans="1:77" ht="11.25" customHeight="1">
      <c r="A24" s="35">
        <v>22</v>
      </c>
      <c r="B24" s="18" t="s">
        <v>55</v>
      </c>
      <c r="C24" s="28">
        <f t="shared" si="0"/>
        <v>3.7164008370146475</v>
      </c>
      <c r="D24" s="22">
        <v>9</v>
      </c>
      <c r="E24" s="8">
        <f>(21-D24)/20</f>
        <v>0.6</v>
      </c>
      <c r="F24" s="24"/>
      <c r="G24" s="8"/>
      <c r="H24" s="24"/>
      <c r="I24" s="8"/>
      <c r="J24" s="24">
        <v>8</v>
      </c>
      <c r="K24" s="8">
        <f>(26-J24)/25</f>
        <v>0.72</v>
      </c>
      <c r="L24" s="24"/>
      <c r="M24" s="8"/>
      <c r="N24" s="24"/>
      <c r="O24" s="8"/>
      <c r="P24" s="24">
        <v>14</v>
      </c>
      <c r="Q24" s="8">
        <f>(18-P24)/17</f>
        <v>0.23529411764705882</v>
      </c>
      <c r="R24" s="24">
        <v>3</v>
      </c>
      <c r="S24" s="8">
        <f>(26-R24)/25</f>
        <v>0.92</v>
      </c>
      <c r="T24" s="24"/>
      <c r="U24" s="6"/>
      <c r="V24" s="22">
        <v>21</v>
      </c>
      <c r="W24" s="8">
        <f t="shared" si="1"/>
        <v>0.13043478260869565</v>
      </c>
      <c r="X24" s="24"/>
      <c r="Y24" s="6"/>
      <c r="Z24" s="24">
        <v>11</v>
      </c>
      <c r="AA24" s="6">
        <f t="shared" si="3"/>
        <v>0.5454545454545454</v>
      </c>
      <c r="AB24" s="24"/>
      <c r="AC24" s="6"/>
      <c r="AD24" s="24">
        <v>11</v>
      </c>
      <c r="AE24" s="8">
        <f t="shared" si="39"/>
        <v>0.5652173913043478</v>
      </c>
      <c r="AF24" s="24"/>
      <c r="AG24" s="6"/>
      <c r="AH24" s="24"/>
      <c r="AI24" s="6"/>
      <c r="AJ24" s="24"/>
      <c r="AK24" s="6"/>
      <c r="AL24" s="24"/>
      <c r="AM24" s="8"/>
      <c r="AN24" s="12"/>
      <c r="AO24" s="14">
        <f t="shared" si="5"/>
        <v>7</v>
      </c>
      <c r="AP24" s="36">
        <f t="shared" si="6"/>
        <v>0.13043478260869565</v>
      </c>
      <c r="AQ24" s="39">
        <f t="shared" si="7"/>
        <v>0.5309144052878068</v>
      </c>
      <c r="AR24" s="36">
        <f t="shared" si="8"/>
        <v>0.92</v>
      </c>
      <c r="AS24" s="38">
        <f t="shared" si="40"/>
        <v>1.3219018221647687</v>
      </c>
      <c r="AT24" s="32">
        <f t="shared" si="41"/>
        <v>11</v>
      </c>
      <c r="AU24" s="31">
        <f t="shared" si="9"/>
        <v>0</v>
      </c>
      <c r="AV24" s="31">
        <f t="shared" si="10"/>
        <v>0</v>
      </c>
      <c r="AW24" s="34">
        <f t="shared" si="11"/>
        <v>1</v>
      </c>
      <c r="AX24" s="31">
        <f t="shared" si="12"/>
        <v>0</v>
      </c>
      <c r="AY24" s="31">
        <f t="shared" si="13"/>
        <v>0</v>
      </c>
      <c r="AZ24" s="31">
        <f t="shared" si="14"/>
        <v>0</v>
      </c>
      <c r="BA24" s="31">
        <f t="shared" si="15"/>
        <v>0</v>
      </c>
      <c r="BB24" s="34">
        <f t="shared" si="16"/>
        <v>1</v>
      </c>
      <c r="BC24" s="30">
        <f t="shared" si="17"/>
        <v>1</v>
      </c>
      <c r="BD24" s="31">
        <f t="shared" si="18"/>
        <v>0</v>
      </c>
      <c r="BE24" s="34">
        <f t="shared" si="19"/>
        <v>2</v>
      </c>
      <c r="BF24" s="31">
        <f t="shared" si="20"/>
        <v>0</v>
      </c>
      <c r="BG24" s="31">
        <f t="shared" si="21"/>
        <v>0</v>
      </c>
      <c r="BH24" s="47">
        <f t="shared" si="22"/>
        <v>1</v>
      </c>
      <c r="BI24" s="31">
        <f t="shared" si="23"/>
        <v>0</v>
      </c>
      <c r="BJ24" s="31">
        <f t="shared" si="24"/>
        <v>0</v>
      </c>
      <c r="BK24" s="31">
        <f t="shared" si="25"/>
        <v>0</v>
      </c>
      <c r="BL24" s="31">
        <f t="shared" si="26"/>
        <v>0</v>
      </c>
      <c r="BM24" s="31">
        <f t="shared" si="27"/>
        <v>0</v>
      </c>
      <c r="BN24" s="31">
        <f t="shared" si="28"/>
        <v>0</v>
      </c>
      <c r="BO24" s="34">
        <f t="shared" si="29"/>
        <v>1</v>
      </c>
      <c r="BP24" s="31">
        <f t="shared" si="30"/>
        <v>0</v>
      </c>
      <c r="BQ24" s="31">
        <f t="shared" si="31"/>
        <v>0</v>
      </c>
      <c r="BR24" s="31">
        <f t="shared" si="32"/>
        <v>0</v>
      </c>
      <c r="BS24" s="31">
        <f t="shared" si="33"/>
        <v>0</v>
      </c>
      <c r="BT24" s="31">
        <f t="shared" si="34"/>
        <v>0</v>
      </c>
      <c r="BU24" s="31">
        <f t="shared" si="35"/>
        <v>0</v>
      </c>
      <c r="BV24" s="31">
        <f t="shared" si="36"/>
        <v>0</v>
      </c>
      <c r="BW24" s="31">
        <f t="shared" si="37"/>
        <v>0</v>
      </c>
      <c r="BX24" s="31">
        <f t="shared" si="38"/>
        <v>0</v>
      </c>
      <c r="BY24" s="31"/>
    </row>
    <row r="25" spans="1:77" ht="11.25" customHeight="1">
      <c r="A25" s="35">
        <v>23</v>
      </c>
      <c r="B25" s="18" t="s">
        <v>83</v>
      </c>
      <c r="C25" s="28">
        <f t="shared" si="0"/>
        <v>2.8829956211733707</v>
      </c>
      <c r="D25" s="21"/>
      <c r="E25" s="8"/>
      <c r="F25" s="24">
        <v>17</v>
      </c>
      <c r="G25" s="8">
        <f>(22-F25)/21</f>
        <v>0.23809523809523808</v>
      </c>
      <c r="H25" s="24">
        <v>18</v>
      </c>
      <c r="I25" s="8">
        <f>(21-H25)/20</f>
        <v>0.15</v>
      </c>
      <c r="J25" s="24">
        <v>19</v>
      </c>
      <c r="K25" s="8">
        <f>(26-J25)/25</f>
        <v>0.28</v>
      </c>
      <c r="L25" s="24">
        <v>6</v>
      </c>
      <c r="M25" s="8">
        <f>(11-L25)/10</f>
        <v>0.5</v>
      </c>
      <c r="N25" s="24">
        <v>10</v>
      </c>
      <c r="O25" s="8">
        <f>(17-N25)/16</f>
        <v>0.4375</v>
      </c>
      <c r="P25" s="24">
        <v>15</v>
      </c>
      <c r="Q25" s="8">
        <f>(18-P25)/17</f>
        <v>0.17647058823529413</v>
      </c>
      <c r="R25" s="24">
        <v>24</v>
      </c>
      <c r="S25" s="8">
        <f>(26-R25)/25</f>
        <v>0.08</v>
      </c>
      <c r="T25" s="24">
        <v>15</v>
      </c>
      <c r="U25" s="6">
        <f>(21-T25)/20</f>
        <v>0.3</v>
      </c>
      <c r="V25" s="22">
        <v>23</v>
      </c>
      <c r="W25" s="8">
        <f t="shared" si="1"/>
        <v>0.043478260869565216</v>
      </c>
      <c r="X25" s="24">
        <v>20</v>
      </c>
      <c r="Y25" s="6">
        <f t="shared" si="2"/>
        <v>0.09523809523809523</v>
      </c>
      <c r="Z25" s="24">
        <v>21</v>
      </c>
      <c r="AA25" s="6">
        <f t="shared" si="3"/>
        <v>0.09090909090909091</v>
      </c>
      <c r="AB25" s="24">
        <v>19</v>
      </c>
      <c r="AC25" s="6">
        <f t="shared" si="4"/>
        <v>0.1</v>
      </c>
      <c r="AD25" s="24">
        <v>15</v>
      </c>
      <c r="AE25" s="6">
        <f t="shared" si="39"/>
        <v>0.391304347826087</v>
      </c>
      <c r="AF25" s="24"/>
      <c r="AG25" s="6"/>
      <c r="AH25" s="24"/>
      <c r="AI25" s="6"/>
      <c r="AJ25" s="24"/>
      <c r="AK25" s="6"/>
      <c r="AL25" s="24"/>
      <c r="AM25" s="8"/>
      <c r="AN25" s="12"/>
      <c r="AO25" s="14">
        <f t="shared" si="5"/>
        <v>13</v>
      </c>
      <c r="AP25" s="36">
        <f t="shared" si="6"/>
        <v>0.043478260869565216</v>
      </c>
      <c r="AQ25" s="39">
        <f t="shared" si="42"/>
        <v>0.22176889393641314</v>
      </c>
      <c r="AR25" s="36">
        <f t="shared" si="8"/>
        <v>0.5</v>
      </c>
      <c r="AS25" s="38">
        <f t="shared" si="40"/>
        <v>1.2066800748651747</v>
      </c>
      <c r="AT25" s="32">
        <f t="shared" si="41"/>
        <v>18</v>
      </c>
      <c r="AU25" s="31">
        <f t="shared" si="9"/>
        <v>0</v>
      </c>
      <c r="AV25" s="31">
        <f t="shared" si="10"/>
        <v>0</v>
      </c>
      <c r="AW25" s="31">
        <f t="shared" si="11"/>
        <v>0</v>
      </c>
      <c r="AX25" s="31">
        <f t="shared" si="12"/>
        <v>0</v>
      </c>
      <c r="AY25" s="31">
        <f t="shared" si="13"/>
        <v>0</v>
      </c>
      <c r="AZ25" s="34">
        <f t="shared" si="14"/>
        <v>1</v>
      </c>
      <c r="BA25" s="31">
        <f t="shared" si="15"/>
        <v>0</v>
      </c>
      <c r="BB25" s="31">
        <f t="shared" si="16"/>
        <v>0</v>
      </c>
      <c r="BC25" s="31">
        <f t="shared" si="17"/>
        <v>0</v>
      </c>
      <c r="BD25" s="34">
        <f t="shared" si="18"/>
        <v>1</v>
      </c>
      <c r="BE25" s="31">
        <f t="shared" si="19"/>
        <v>0</v>
      </c>
      <c r="BF25" s="31">
        <f t="shared" si="20"/>
        <v>0</v>
      </c>
      <c r="BG25" s="31">
        <f t="shared" si="21"/>
        <v>0</v>
      </c>
      <c r="BH25" s="31">
        <f t="shared" si="22"/>
        <v>0</v>
      </c>
      <c r="BI25" s="47">
        <f t="shared" si="23"/>
        <v>3</v>
      </c>
      <c r="BJ25" s="31">
        <f t="shared" si="24"/>
        <v>0</v>
      </c>
      <c r="BK25" s="34">
        <f t="shared" si="25"/>
        <v>1</v>
      </c>
      <c r="BL25" s="34">
        <f t="shared" si="26"/>
        <v>1</v>
      </c>
      <c r="BM25" s="34">
        <f t="shared" si="27"/>
        <v>2</v>
      </c>
      <c r="BN25" s="34">
        <f t="shared" si="28"/>
        <v>1</v>
      </c>
      <c r="BO25" s="34">
        <f t="shared" si="29"/>
        <v>1</v>
      </c>
      <c r="BP25" s="31">
        <f t="shared" si="30"/>
        <v>0</v>
      </c>
      <c r="BQ25" s="31">
        <f t="shared" si="31"/>
        <v>1</v>
      </c>
      <c r="BR25" s="34">
        <f t="shared" si="32"/>
        <v>1</v>
      </c>
      <c r="BS25" s="31">
        <f t="shared" si="33"/>
        <v>0</v>
      </c>
      <c r="BT25" s="31">
        <f t="shared" si="34"/>
        <v>0</v>
      </c>
      <c r="BU25" s="31">
        <f t="shared" si="35"/>
        <v>0</v>
      </c>
      <c r="BV25" s="31">
        <f t="shared" si="36"/>
        <v>0</v>
      </c>
      <c r="BW25" s="31">
        <f t="shared" si="37"/>
        <v>0</v>
      </c>
      <c r="BX25" s="31">
        <f t="shared" si="38"/>
        <v>0</v>
      </c>
      <c r="BY25" s="31"/>
    </row>
    <row r="26" spans="1:77" ht="11.25" customHeight="1">
      <c r="A26" s="35">
        <v>24</v>
      </c>
      <c r="B26" s="18" t="s">
        <v>59</v>
      </c>
      <c r="C26" s="28">
        <f t="shared" si="0"/>
        <v>2.732608695652174</v>
      </c>
      <c r="D26" s="21"/>
      <c r="E26" s="8"/>
      <c r="F26" s="24"/>
      <c r="G26" s="8"/>
      <c r="H26" s="24">
        <v>17</v>
      </c>
      <c r="I26" s="8">
        <f>(21-H26)/20</f>
        <v>0.2</v>
      </c>
      <c r="J26" s="24">
        <v>17</v>
      </c>
      <c r="K26" s="8">
        <f>(26-J26)/25</f>
        <v>0.36</v>
      </c>
      <c r="L26" s="24"/>
      <c r="M26" s="8"/>
      <c r="N26" s="24"/>
      <c r="O26" s="8"/>
      <c r="P26" s="24"/>
      <c r="Q26" s="8"/>
      <c r="R26" s="24">
        <v>10</v>
      </c>
      <c r="S26" s="8">
        <f>(26-R26)/25</f>
        <v>0.64</v>
      </c>
      <c r="T26" s="24"/>
      <c r="U26" s="6"/>
      <c r="V26" s="22"/>
      <c r="W26" s="6"/>
      <c r="X26" s="24"/>
      <c r="Y26" s="6"/>
      <c r="Z26" s="24"/>
      <c r="AA26" s="6"/>
      <c r="AB26" s="24">
        <v>6</v>
      </c>
      <c r="AC26" s="6">
        <f t="shared" si="4"/>
        <v>0.75</v>
      </c>
      <c r="AD26" s="24">
        <v>6</v>
      </c>
      <c r="AE26" s="6">
        <f t="shared" si="39"/>
        <v>0.782608695652174</v>
      </c>
      <c r="AF26" s="24"/>
      <c r="AG26" s="6"/>
      <c r="AH26" s="24"/>
      <c r="AI26" s="6"/>
      <c r="AJ26" s="24"/>
      <c r="AK26" s="6"/>
      <c r="AL26" s="24"/>
      <c r="AM26" s="8"/>
      <c r="AN26" s="12"/>
      <c r="AO26" s="14">
        <f t="shared" si="5"/>
        <v>5</v>
      </c>
      <c r="AP26" s="36">
        <f t="shared" si="6"/>
        <v>0.2</v>
      </c>
      <c r="AQ26" s="39">
        <f t="shared" si="42"/>
        <v>0.5465217391304348</v>
      </c>
      <c r="AR26" s="36">
        <f t="shared" si="8"/>
        <v>0.782608695652174</v>
      </c>
      <c r="AS26" s="38">
        <f t="shared" si="40"/>
        <v>1.3137203722121271</v>
      </c>
      <c r="AT26" s="32">
        <f t="shared" si="41"/>
        <v>10</v>
      </c>
      <c r="AU26" s="31">
        <f t="shared" si="9"/>
        <v>0</v>
      </c>
      <c r="AV26" s="31">
        <f t="shared" si="10"/>
        <v>0</v>
      </c>
      <c r="AW26" s="31">
        <f t="shared" si="11"/>
        <v>0</v>
      </c>
      <c r="AX26" s="31">
        <f t="shared" si="12"/>
        <v>0</v>
      </c>
      <c r="AY26" s="31">
        <f t="shared" si="13"/>
        <v>0</v>
      </c>
      <c r="AZ26" s="34">
        <f t="shared" si="14"/>
        <v>2</v>
      </c>
      <c r="BA26" s="31">
        <f t="shared" si="15"/>
        <v>0</v>
      </c>
      <c r="BB26" s="31">
        <f t="shared" si="16"/>
        <v>0</v>
      </c>
      <c r="BC26" s="31">
        <f t="shared" si="17"/>
        <v>0</v>
      </c>
      <c r="BD26" s="34">
        <f t="shared" si="18"/>
        <v>1</v>
      </c>
      <c r="BE26" s="31">
        <f t="shared" si="19"/>
        <v>0</v>
      </c>
      <c r="BF26" s="31">
        <f t="shared" si="20"/>
        <v>0</v>
      </c>
      <c r="BG26" s="31">
        <f t="shared" si="21"/>
        <v>0</v>
      </c>
      <c r="BH26" s="31">
        <f t="shared" si="22"/>
        <v>0</v>
      </c>
      <c r="BI26" s="31">
        <f t="shared" si="23"/>
        <v>0</v>
      </c>
      <c r="BJ26" s="31">
        <f t="shared" si="24"/>
        <v>0</v>
      </c>
      <c r="BK26" s="34">
        <f t="shared" si="25"/>
        <v>2</v>
      </c>
      <c r="BL26" s="31">
        <f t="shared" si="26"/>
        <v>0</v>
      </c>
      <c r="BM26" s="31">
        <f t="shared" si="27"/>
        <v>0</v>
      </c>
      <c r="BN26" s="31">
        <f t="shared" si="28"/>
        <v>0</v>
      </c>
      <c r="BO26" s="31">
        <f t="shared" si="29"/>
        <v>0</v>
      </c>
      <c r="BP26" s="31">
        <f t="shared" si="30"/>
        <v>0</v>
      </c>
      <c r="BQ26" s="31">
        <f t="shared" si="31"/>
        <v>0</v>
      </c>
      <c r="BR26" s="31">
        <f t="shared" si="32"/>
        <v>0</v>
      </c>
      <c r="BS26" s="31">
        <f t="shared" si="33"/>
        <v>0</v>
      </c>
      <c r="BT26" s="31">
        <f t="shared" si="34"/>
        <v>0</v>
      </c>
      <c r="BU26" s="31">
        <f t="shared" si="35"/>
        <v>0</v>
      </c>
      <c r="BV26" s="31">
        <f t="shared" si="36"/>
        <v>0</v>
      </c>
      <c r="BW26" s="31">
        <f t="shared" si="37"/>
        <v>0</v>
      </c>
      <c r="BX26" s="31">
        <f t="shared" si="38"/>
        <v>0</v>
      </c>
      <c r="BY26" s="31"/>
    </row>
    <row r="27" spans="1:77" ht="11.25" customHeight="1">
      <c r="A27" s="35">
        <v>25</v>
      </c>
      <c r="B27" s="18" t="s">
        <v>64</v>
      </c>
      <c r="C27" s="28">
        <f t="shared" si="0"/>
        <v>2.1781987577639748</v>
      </c>
      <c r="D27" s="21">
        <v>19</v>
      </c>
      <c r="E27" s="8">
        <f>(21-D27)/20</f>
        <v>0.1</v>
      </c>
      <c r="F27" s="24">
        <v>15</v>
      </c>
      <c r="G27" s="8">
        <f>(22-F27)/21</f>
        <v>0.3333333333333333</v>
      </c>
      <c r="H27" s="24"/>
      <c r="I27" s="8"/>
      <c r="J27" s="24">
        <v>25</v>
      </c>
      <c r="K27" s="8">
        <f>(26-J27)/25</f>
        <v>0.04</v>
      </c>
      <c r="L27" s="24">
        <v>10</v>
      </c>
      <c r="M27" s="8">
        <f>(11-L27)/10</f>
        <v>0.1</v>
      </c>
      <c r="N27" s="24"/>
      <c r="O27" s="8"/>
      <c r="P27" s="24"/>
      <c r="Q27" s="8"/>
      <c r="R27" s="24"/>
      <c r="S27" s="8"/>
      <c r="T27" s="24">
        <v>14</v>
      </c>
      <c r="U27" s="6">
        <f>(21-T27)/20</f>
        <v>0.35</v>
      </c>
      <c r="V27" s="22">
        <v>22</v>
      </c>
      <c r="W27" s="6">
        <f t="shared" si="1"/>
        <v>0.08695652173913043</v>
      </c>
      <c r="X27" s="24">
        <v>14</v>
      </c>
      <c r="Y27" s="6">
        <f t="shared" si="2"/>
        <v>0.38095238095238093</v>
      </c>
      <c r="Z27" s="24"/>
      <c r="AA27" s="6"/>
      <c r="AB27" s="24">
        <v>7</v>
      </c>
      <c r="AC27" s="6">
        <f t="shared" si="4"/>
        <v>0.7</v>
      </c>
      <c r="AD27" s="24">
        <v>22</v>
      </c>
      <c r="AE27" s="6">
        <f t="shared" si="39"/>
        <v>0.08695652173913043</v>
      </c>
      <c r="AF27" s="24"/>
      <c r="AG27" s="6"/>
      <c r="AH27" s="24"/>
      <c r="AI27" s="6"/>
      <c r="AJ27" s="24"/>
      <c r="AK27" s="6"/>
      <c r="AL27" s="24"/>
      <c r="AM27" s="8"/>
      <c r="AN27" s="12"/>
      <c r="AO27" s="14">
        <f t="shared" si="5"/>
        <v>9</v>
      </c>
      <c r="AP27" s="36">
        <f t="shared" si="6"/>
        <v>0.04</v>
      </c>
      <c r="AQ27" s="39">
        <f t="shared" si="7"/>
        <v>0.2420220841959972</v>
      </c>
      <c r="AR27" s="36">
        <f t="shared" si="8"/>
        <v>0.7</v>
      </c>
      <c r="AS27" s="38">
        <f>(AR27/AP27)^(1/AO27)</f>
        <v>1.3744069377900003</v>
      </c>
      <c r="AT27" s="32">
        <f>MEDIAN(D27,F27,H27,J27,L27,N27,P27,R27,T27,V27,X27,Z27,AB27,AD27,AF27,AH27,AJ27,AL27)</f>
        <v>15</v>
      </c>
      <c r="AU27" s="31">
        <f t="shared" si="9"/>
        <v>0</v>
      </c>
      <c r="AV27" s="31">
        <f t="shared" si="10"/>
        <v>0</v>
      </c>
      <c r="AW27" s="31">
        <f t="shared" si="11"/>
        <v>0</v>
      </c>
      <c r="AX27" s="31">
        <f t="shared" si="12"/>
        <v>0</v>
      </c>
      <c r="AY27" s="31">
        <f t="shared" si="13"/>
        <v>0</v>
      </c>
      <c r="AZ27" s="31">
        <f t="shared" si="14"/>
        <v>0</v>
      </c>
      <c r="BA27" s="34">
        <f t="shared" si="15"/>
        <v>1</v>
      </c>
      <c r="BB27" s="31">
        <f t="shared" si="16"/>
        <v>0</v>
      </c>
      <c r="BC27" s="31">
        <f t="shared" si="17"/>
        <v>0</v>
      </c>
      <c r="BD27" s="34">
        <f t="shared" si="18"/>
        <v>1</v>
      </c>
      <c r="BE27" s="31">
        <f t="shared" si="19"/>
        <v>0</v>
      </c>
      <c r="BF27" s="31">
        <f t="shared" si="20"/>
        <v>0</v>
      </c>
      <c r="BG27" s="31">
        <f t="shared" si="21"/>
        <v>0</v>
      </c>
      <c r="BH27" s="34">
        <f t="shared" si="22"/>
        <v>2</v>
      </c>
      <c r="BI27" s="34">
        <f t="shared" si="23"/>
        <v>1</v>
      </c>
      <c r="BJ27" s="31">
        <f t="shared" si="24"/>
        <v>0</v>
      </c>
      <c r="BK27" s="31">
        <f t="shared" si="25"/>
        <v>0</v>
      </c>
      <c r="BL27" s="31">
        <f t="shared" si="26"/>
        <v>0</v>
      </c>
      <c r="BM27" s="30">
        <f t="shared" si="27"/>
        <v>1</v>
      </c>
      <c r="BN27" s="31">
        <f t="shared" si="28"/>
        <v>0</v>
      </c>
      <c r="BO27" s="31">
        <f t="shared" si="29"/>
        <v>0</v>
      </c>
      <c r="BP27" s="34">
        <f t="shared" si="30"/>
        <v>2</v>
      </c>
      <c r="BQ27" s="31">
        <f t="shared" si="31"/>
        <v>0</v>
      </c>
      <c r="BR27" s="31">
        <f t="shared" si="32"/>
        <v>0</v>
      </c>
      <c r="BS27" s="34">
        <f t="shared" si="33"/>
        <v>1</v>
      </c>
      <c r="BT27" s="31">
        <f t="shared" si="34"/>
        <v>0</v>
      </c>
      <c r="BU27" s="31">
        <f t="shared" si="35"/>
        <v>0</v>
      </c>
      <c r="BV27" s="31">
        <f t="shared" si="36"/>
        <v>0</v>
      </c>
      <c r="BW27" s="31">
        <f t="shared" si="37"/>
        <v>0</v>
      </c>
      <c r="BX27" s="31">
        <f t="shared" si="38"/>
        <v>0</v>
      </c>
      <c r="BY27" s="31"/>
    </row>
    <row r="28" spans="1:77" ht="11.25" customHeight="1">
      <c r="A28" s="35">
        <v>26</v>
      </c>
      <c r="B28" s="18" t="s">
        <v>61</v>
      </c>
      <c r="C28" s="28">
        <f t="shared" si="0"/>
        <v>2.0903348058591025</v>
      </c>
      <c r="D28" s="22">
        <v>18</v>
      </c>
      <c r="E28" s="8">
        <f>(21-D28)/20</f>
        <v>0.15</v>
      </c>
      <c r="F28" s="24"/>
      <c r="G28" s="8"/>
      <c r="H28" s="24"/>
      <c r="I28" s="8"/>
      <c r="J28" s="24">
        <v>14</v>
      </c>
      <c r="K28" s="8">
        <f>(26-J28)/25</f>
        <v>0.48</v>
      </c>
      <c r="L28" s="24">
        <v>9</v>
      </c>
      <c r="M28" s="8">
        <f>(11-L28)/10</f>
        <v>0.2</v>
      </c>
      <c r="N28" s="24"/>
      <c r="O28" s="8"/>
      <c r="P28" s="24">
        <v>16</v>
      </c>
      <c r="Q28" s="8">
        <f>(18-P28)/17</f>
        <v>0.11764705882352941</v>
      </c>
      <c r="R28" s="24"/>
      <c r="S28" s="8"/>
      <c r="T28" s="24">
        <v>17</v>
      </c>
      <c r="U28" s="6">
        <f>(21-T28)/20</f>
        <v>0.2</v>
      </c>
      <c r="V28" s="22"/>
      <c r="W28" s="6"/>
      <c r="X28" s="24"/>
      <c r="Y28" s="6"/>
      <c r="Z28" s="24">
        <v>19</v>
      </c>
      <c r="AA28" s="6">
        <f t="shared" si="3"/>
        <v>0.18181818181818182</v>
      </c>
      <c r="AB28" s="24">
        <v>11</v>
      </c>
      <c r="AC28" s="6">
        <f t="shared" si="4"/>
        <v>0.5</v>
      </c>
      <c r="AD28" s="24">
        <v>18</v>
      </c>
      <c r="AE28" s="6">
        <f t="shared" si="39"/>
        <v>0.2608695652173913</v>
      </c>
      <c r="AF28" s="24"/>
      <c r="AG28" s="6"/>
      <c r="AH28" s="24"/>
      <c r="AI28" s="6"/>
      <c r="AJ28" s="24"/>
      <c r="AK28" s="6"/>
      <c r="AL28" s="24"/>
      <c r="AM28" s="8"/>
      <c r="AN28" s="12"/>
      <c r="AO28" s="14">
        <f t="shared" si="5"/>
        <v>8</v>
      </c>
      <c r="AP28" s="36">
        <f t="shared" si="6"/>
        <v>0.11764705882352941</v>
      </c>
      <c r="AQ28" s="39">
        <f>C28/AO28</f>
        <v>0.2612918507323878</v>
      </c>
      <c r="AR28" s="36">
        <f t="shared" si="8"/>
        <v>0.5</v>
      </c>
      <c r="AS28" s="38">
        <f t="shared" si="40"/>
        <v>1.1982532518265703</v>
      </c>
      <c r="AT28" s="32">
        <f t="shared" si="41"/>
        <v>16.5</v>
      </c>
      <c r="AU28" s="31">
        <f t="shared" si="9"/>
        <v>0</v>
      </c>
      <c r="AV28" s="31">
        <f t="shared" si="10"/>
        <v>0</v>
      </c>
      <c r="AW28" s="31">
        <f t="shared" si="11"/>
        <v>0</v>
      </c>
      <c r="AX28" s="31">
        <f t="shared" si="12"/>
        <v>0</v>
      </c>
      <c r="AY28" s="31">
        <f t="shared" si="13"/>
        <v>0</v>
      </c>
      <c r="AZ28" s="31">
        <f t="shared" si="14"/>
        <v>0</v>
      </c>
      <c r="BA28" s="31">
        <f t="shared" si="15"/>
        <v>0</v>
      </c>
      <c r="BB28" s="31">
        <f t="shared" si="16"/>
        <v>0</v>
      </c>
      <c r="BC28" s="34">
        <f t="shared" si="17"/>
        <v>1</v>
      </c>
      <c r="BD28" s="31">
        <f t="shared" si="18"/>
        <v>0</v>
      </c>
      <c r="BE28" s="34">
        <f t="shared" si="19"/>
        <v>1</v>
      </c>
      <c r="BF28" s="31">
        <f t="shared" si="20"/>
        <v>0</v>
      </c>
      <c r="BG28" s="31">
        <f t="shared" si="21"/>
        <v>0</v>
      </c>
      <c r="BH28" s="34">
        <f t="shared" si="22"/>
        <v>1</v>
      </c>
      <c r="BI28" s="31">
        <f t="shared" si="23"/>
        <v>0</v>
      </c>
      <c r="BJ28" s="47">
        <f t="shared" si="24"/>
        <v>1</v>
      </c>
      <c r="BK28" s="34">
        <f t="shared" si="25"/>
        <v>1</v>
      </c>
      <c r="BL28" s="30">
        <f t="shared" si="26"/>
        <v>2</v>
      </c>
      <c r="BM28" s="34">
        <f t="shared" si="27"/>
        <v>1</v>
      </c>
      <c r="BN28" s="31">
        <f t="shared" si="28"/>
        <v>0</v>
      </c>
      <c r="BO28" s="31">
        <f t="shared" si="29"/>
        <v>0</v>
      </c>
      <c r="BP28" s="31">
        <f t="shared" si="30"/>
        <v>0</v>
      </c>
      <c r="BQ28" s="31">
        <f t="shared" si="31"/>
        <v>0</v>
      </c>
      <c r="BR28" s="31">
        <f t="shared" si="32"/>
        <v>0</v>
      </c>
      <c r="BS28" s="31">
        <f t="shared" si="33"/>
        <v>0</v>
      </c>
      <c r="BT28" s="31">
        <f t="shared" si="34"/>
        <v>0</v>
      </c>
      <c r="BU28" s="31">
        <f t="shared" si="35"/>
        <v>0</v>
      </c>
      <c r="BV28" s="31">
        <f t="shared" si="36"/>
        <v>0</v>
      </c>
      <c r="BW28" s="31">
        <f t="shared" si="37"/>
        <v>0</v>
      </c>
      <c r="BX28" s="31">
        <f t="shared" si="38"/>
        <v>0</v>
      </c>
      <c r="BY28" s="31"/>
    </row>
    <row r="29" spans="1:77" ht="11.25" customHeight="1">
      <c r="A29" s="35">
        <v>27</v>
      </c>
      <c r="B29" s="18" t="s">
        <v>84</v>
      </c>
      <c r="C29" s="28">
        <f t="shared" si="0"/>
        <v>1.9987577639751553</v>
      </c>
      <c r="D29" s="22"/>
      <c r="E29" s="8"/>
      <c r="F29" s="24"/>
      <c r="G29" s="8"/>
      <c r="H29" s="24">
        <v>9</v>
      </c>
      <c r="I29" s="8">
        <f>(21-H29)/20</f>
        <v>0.6</v>
      </c>
      <c r="J29" s="24"/>
      <c r="K29" s="8"/>
      <c r="L29" s="24"/>
      <c r="M29" s="8"/>
      <c r="N29" s="24"/>
      <c r="O29" s="8"/>
      <c r="P29" s="24"/>
      <c r="Q29" s="8"/>
      <c r="R29" s="24">
        <v>21</v>
      </c>
      <c r="S29" s="6">
        <f>(26-R29)/25</f>
        <v>0.2</v>
      </c>
      <c r="T29" s="24"/>
      <c r="U29" s="6"/>
      <c r="V29" s="22">
        <v>20</v>
      </c>
      <c r="W29" s="6">
        <f t="shared" si="1"/>
        <v>0.17391304347826086</v>
      </c>
      <c r="X29" s="24">
        <v>16</v>
      </c>
      <c r="Y29" s="6">
        <f t="shared" si="2"/>
        <v>0.2857142857142857</v>
      </c>
      <c r="Z29" s="24"/>
      <c r="AA29" s="6"/>
      <c r="AB29" s="24"/>
      <c r="AC29" s="6"/>
      <c r="AD29" s="24">
        <v>7</v>
      </c>
      <c r="AE29" s="6">
        <f t="shared" si="39"/>
        <v>0.7391304347826086</v>
      </c>
      <c r="AF29" s="24"/>
      <c r="AG29" s="6"/>
      <c r="AH29" s="24"/>
      <c r="AI29" s="6"/>
      <c r="AJ29" s="24"/>
      <c r="AK29" s="6"/>
      <c r="AL29" s="24"/>
      <c r="AM29" s="8"/>
      <c r="AN29" s="12"/>
      <c r="AO29" s="14">
        <f t="shared" si="5"/>
        <v>5</v>
      </c>
      <c r="AP29" s="36">
        <f t="shared" si="6"/>
        <v>0.17391304347826086</v>
      </c>
      <c r="AQ29" s="39">
        <f t="shared" si="7"/>
        <v>0.39975155279503105</v>
      </c>
      <c r="AR29" s="36">
        <f t="shared" si="8"/>
        <v>0.7391304347826086</v>
      </c>
      <c r="AS29" s="38">
        <f>(AR29/AP29)^(1/AO29)</f>
        <v>1.3356042305195701</v>
      </c>
      <c r="AT29" s="32">
        <f>MEDIAN(D29,F29,H29,J29,L29,N29,P29,R29,T29,V29,X29,Z29,AB29,AD29,AF29,AH29,AJ29,AL29)</f>
        <v>16</v>
      </c>
      <c r="AU29" s="31">
        <f t="shared" si="9"/>
        <v>0</v>
      </c>
      <c r="AV29" s="31">
        <f t="shared" si="10"/>
        <v>0</v>
      </c>
      <c r="AW29" s="31">
        <f t="shared" si="11"/>
        <v>0</v>
      </c>
      <c r="AX29" s="31">
        <f t="shared" si="12"/>
        <v>0</v>
      </c>
      <c r="AY29" s="31">
        <f t="shared" si="13"/>
        <v>0</v>
      </c>
      <c r="AZ29" s="31">
        <f t="shared" si="14"/>
        <v>0</v>
      </c>
      <c r="BA29" s="34">
        <f t="shared" si="15"/>
        <v>1</v>
      </c>
      <c r="BB29" s="31">
        <f t="shared" si="16"/>
        <v>0</v>
      </c>
      <c r="BC29" s="34">
        <f t="shared" si="17"/>
        <v>1</v>
      </c>
      <c r="BD29" s="31">
        <f t="shared" si="18"/>
        <v>0</v>
      </c>
      <c r="BE29" s="31">
        <f t="shared" si="19"/>
        <v>0</v>
      </c>
      <c r="BF29" s="31">
        <f t="shared" si="20"/>
        <v>0</v>
      </c>
      <c r="BG29" s="31">
        <f t="shared" si="21"/>
        <v>0</v>
      </c>
      <c r="BH29" s="31">
        <f t="shared" si="22"/>
        <v>0</v>
      </c>
      <c r="BI29" s="31">
        <f t="shared" si="23"/>
        <v>0</v>
      </c>
      <c r="BJ29" s="34">
        <f t="shared" si="24"/>
        <v>1</v>
      </c>
      <c r="BK29" s="31">
        <f t="shared" si="25"/>
        <v>0</v>
      </c>
      <c r="BL29" s="31">
        <f t="shared" si="26"/>
        <v>0</v>
      </c>
      <c r="BM29" s="31">
        <f t="shared" si="27"/>
        <v>0</v>
      </c>
      <c r="BN29" s="34">
        <f t="shared" si="28"/>
        <v>1</v>
      </c>
      <c r="BO29" s="34">
        <f t="shared" si="29"/>
        <v>1</v>
      </c>
      <c r="BP29" s="31">
        <f t="shared" si="30"/>
        <v>0</v>
      </c>
      <c r="BQ29" s="31">
        <f t="shared" si="31"/>
        <v>0</v>
      </c>
      <c r="BR29" s="31">
        <f t="shared" si="32"/>
        <v>0</v>
      </c>
      <c r="BS29" s="31">
        <f t="shared" si="33"/>
        <v>0</v>
      </c>
      <c r="BT29" s="31">
        <f t="shared" si="34"/>
        <v>0</v>
      </c>
      <c r="BU29" s="31">
        <f t="shared" si="35"/>
        <v>0</v>
      </c>
      <c r="BV29" s="31">
        <f t="shared" si="36"/>
        <v>0</v>
      </c>
      <c r="BW29" s="31">
        <f t="shared" si="37"/>
        <v>0</v>
      </c>
      <c r="BX29" s="31">
        <f t="shared" si="38"/>
        <v>0</v>
      </c>
      <c r="BY29" s="31"/>
    </row>
    <row r="30" spans="1:77" ht="11.25" customHeight="1">
      <c r="A30" s="35">
        <v>28</v>
      </c>
      <c r="B30" s="18" t="s">
        <v>57</v>
      </c>
      <c r="C30" s="28">
        <f t="shared" si="0"/>
        <v>1.9378260869565218</v>
      </c>
      <c r="D30" s="21">
        <v>16</v>
      </c>
      <c r="E30" s="8">
        <f>(21-D30)/20</f>
        <v>0.25</v>
      </c>
      <c r="F30" s="24"/>
      <c r="G30" s="8"/>
      <c r="H30" s="24"/>
      <c r="I30" s="8"/>
      <c r="J30" s="24">
        <v>24</v>
      </c>
      <c r="K30" s="8">
        <f>(26-J30)/25</f>
        <v>0.08</v>
      </c>
      <c r="L30" s="24">
        <v>5</v>
      </c>
      <c r="M30" s="8">
        <f>(11-L30)/10</f>
        <v>0.6</v>
      </c>
      <c r="N30" s="24"/>
      <c r="O30" s="8"/>
      <c r="P30" s="24"/>
      <c r="Q30" s="8"/>
      <c r="R30" s="24">
        <v>17</v>
      </c>
      <c r="S30" s="6">
        <f>(26-R30)/25</f>
        <v>0.36</v>
      </c>
      <c r="T30" s="24"/>
      <c r="U30" s="6"/>
      <c r="V30" s="22">
        <v>19</v>
      </c>
      <c r="W30" s="6">
        <f t="shared" si="1"/>
        <v>0.21739130434782608</v>
      </c>
      <c r="X30" s="24"/>
      <c r="Y30" s="6"/>
      <c r="Z30" s="24"/>
      <c r="AA30" s="6"/>
      <c r="AB30" s="24">
        <v>15</v>
      </c>
      <c r="AC30" s="6">
        <f t="shared" si="4"/>
        <v>0.3</v>
      </c>
      <c r="AD30" s="24">
        <v>21</v>
      </c>
      <c r="AE30" s="6">
        <f t="shared" si="39"/>
        <v>0.13043478260869565</v>
      </c>
      <c r="AF30" s="24"/>
      <c r="AG30" s="6"/>
      <c r="AH30" s="24"/>
      <c r="AI30" s="6"/>
      <c r="AJ30" s="24"/>
      <c r="AK30" s="6"/>
      <c r="AL30" s="24"/>
      <c r="AM30" s="8"/>
      <c r="AN30" s="12"/>
      <c r="AO30" s="14">
        <f t="shared" si="5"/>
        <v>7</v>
      </c>
      <c r="AP30" s="36">
        <f t="shared" si="6"/>
        <v>0.08</v>
      </c>
      <c r="AQ30" s="39">
        <f t="shared" si="7"/>
        <v>0.27683229813664595</v>
      </c>
      <c r="AR30" s="36">
        <f t="shared" si="8"/>
        <v>0.6</v>
      </c>
      <c r="AS30" s="38">
        <f>(AR30/AP30)^(1/AO30)</f>
        <v>1.333548305590858</v>
      </c>
      <c r="AT30" s="32">
        <f>MEDIAN(D30,F30,H30,J30,L30,N30,P30,R30,T30,V30,X30,Z30,AB30,AD30,AF30,AH30,AJ30,AL30)</f>
        <v>17</v>
      </c>
      <c r="AU30" s="31">
        <f t="shared" si="9"/>
        <v>0</v>
      </c>
      <c r="AV30" s="31">
        <f t="shared" si="10"/>
        <v>0</v>
      </c>
      <c r="AW30" s="31">
        <f t="shared" si="11"/>
        <v>0</v>
      </c>
      <c r="AX30" s="31">
        <f t="shared" si="12"/>
        <v>0</v>
      </c>
      <c r="AY30" s="34">
        <f t="shared" si="13"/>
        <v>1</v>
      </c>
      <c r="AZ30" s="31">
        <f t="shared" si="14"/>
        <v>0</v>
      </c>
      <c r="BA30" s="31">
        <f t="shared" si="15"/>
        <v>0</v>
      </c>
      <c r="BB30" s="31">
        <f t="shared" si="16"/>
        <v>0</v>
      </c>
      <c r="BC30" s="31">
        <f t="shared" si="17"/>
        <v>0</v>
      </c>
      <c r="BD30" s="31">
        <f t="shared" si="18"/>
        <v>0</v>
      </c>
      <c r="BE30" s="31">
        <f t="shared" si="19"/>
        <v>0</v>
      </c>
      <c r="BF30" s="31">
        <f t="shared" si="20"/>
        <v>0</v>
      </c>
      <c r="BG30" s="31">
        <f t="shared" si="21"/>
        <v>0</v>
      </c>
      <c r="BH30" s="31">
        <f t="shared" si="22"/>
        <v>0</v>
      </c>
      <c r="BI30" s="34">
        <f t="shared" si="23"/>
        <v>1</v>
      </c>
      <c r="BJ30" s="30">
        <f t="shared" si="24"/>
        <v>1</v>
      </c>
      <c r="BK30" s="34">
        <f t="shared" si="25"/>
        <v>1</v>
      </c>
      <c r="BL30" s="31">
        <f t="shared" si="26"/>
        <v>0</v>
      </c>
      <c r="BM30" s="34">
        <f t="shared" si="27"/>
        <v>1</v>
      </c>
      <c r="BN30" s="31">
        <f t="shared" si="28"/>
        <v>0</v>
      </c>
      <c r="BO30" s="34">
        <f t="shared" si="29"/>
        <v>1</v>
      </c>
      <c r="BP30" s="31">
        <f t="shared" si="30"/>
        <v>0</v>
      </c>
      <c r="BQ30" s="31">
        <f t="shared" si="31"/>
        <v>0</v>
      </c>
      <c r="BR30" s="34">
        <f t="shared" si="32"/>
        <v>1</v>
      </c>
      <c r="BS30" s="31">
        <f t="shared" si="33"/>
        <v>0</v>
      </c>
      <c r="BT30" s="31">
        <f t="shared" si="34"/>
        <v>0</v>
      </c>
      <c r="BU30" s="31">
        <f t="shared" si="35"/>
        <v>0</v>
      </c>
      <c r="BV30" s="31">
        <f t="shared" si="36"/>
        <v>0</v>
      </c>
      <c r="BW30" s="31">
        <f t="shared" si="37"/>
        <v>0</v>
      </c>
      <c r="BX30" s="31">
        <f t="shared" si="38"/>
        <v>0</v>
      </c>
      <c r="BY30" s="31"/>
    </row>
    <row r="31" spans="1:77" ht="11.25" customHeight="1">
      <c r="A31" s="35">
        <v>29</v>
      </c>
      <c r="B31" s="18" t="s">
        <v>99</v>
      </c>
      <c r="C31" s="28">
        <f t="shared" si="0"/>
        <v>1.7677018633540371</v>
      </c>
      <c r="D31" s="22"/>
      <c r="E31" s="8"/>
      <c r="F31" s="24"/>
      <c r="G31" s="8"/>
      <c r="H31" s="24"/>
      <c r="I31" s="8"/>
      <c r="J31" s="24"/>
      <c r="K31" s="8"/>
      <c r="L31" s="24"/>
      <c r="M31" s="8"/>
      <c r="N31" s="24"/>
      <c r="O31" s="8"/>
      <c r="P31" s="24"/>
      <c r="Q31" s="8"/>
      <c r="R31" s="24"/>
      <c r="S31" s="6"/>
      <c r="T31" s="24">
        <v>9</v>
      </c>
      <c r="U31" s="6">
        <f>(21-T31)/20</f>
        <v>0.6</v>
      </c>
      <c r="V31" s="22">
        <v>7</v>
      </c>
      <c r="W31" s="6">
        <f t="shared" si="1"/>
        <v>0.7391304347826086</v>
      </c>
      <c r="X31" s="24">
        <v>13</v>
      </c>
      <c r="Y31" s="6">
        <f t="shared" si="2"/>
        <v>0.42857142857142855</v>
      </c>
      <c r="Z31" s="24"/>
      <c r="AA31" s="6"/>
      <c r="AB31" s="24"/>
      <c r="AC31" s="6"/>
      <c r="AD31" s="24"/>
      <c r="AE31" s="6"/>
      <c r="AF31" s="24"/>
      <c r="AG31" s="6"/>
      <c r="AH31" s="24"/>
      <c r="AI31" s="6"/>
      <c r="AJ31" s="24"/>
      <c r="AK31" s="6"/>
      <c r="AL31" s="24"/>
      <c r="AM31" s="8"/>
      <c r="AN31" s="12"/>
      <c r="AO31" s="14">
        <f t="shared" si="5"/>
        <v>3</v>
      </c>
      <c r="AP31" s="36">
        <f t="shared" si="6"/>
        <v>0.42857142857142855</v>
      </c>
      <c r="AQ31" s="39">
        <f t="shared" si="7"/>
        <v>0.5892339544513457</v>
      </c>
      <c r="AR31" s="36">
        <f t="shared" si="8"/>
        <v>0.7391304347826086</v>
      </c>
      <c r="AS31" s="38">
        <f>(AR31/AP31)^(1/AO31)</f>
        <v>1.1992211800958859</v>
      </c>
      <c r="AT31" s="32">
        <f>MEDIAN(D31,F31,H31,J31,L31,N31,P31,R31,T31,V31,X31,Z31,AB31,AD31,AF31,AH31,AJ31,AL31)</f>
        <v>9</v>
      </c>
      <c r="AU31" s="31">
        <f t="shared" si="9"/>
        <v>0</v>
      </c>
      <c r="AV31" s="31">
        <f t="shared" si="10"/>
        <v>0</v>
      </c>
      <c r="AW31" s="31">
        <f t="shared" si="11"/>
        <v>0</v>
      </c>
      <c r="AX31" s="31">
        <f t="shared" si="12"/>
        <v>0</v>
      </c>
      <c r="AY31" s="31">
        <f t="shared" si="13"/>
        <v>0</v>
      </c>
      <c r="AZ31" s="31">
        <f t="shared" si="14"/>
        <v>0</v>
      </c>
      <c r="BA31" s="34">
        <f t="shared" si="15"/>
        <v>1</v>
      </c>
      <c r="BB31" s="31">
        <f t="shared" si="16"/>
        <v>0</v>
      </c>
      <c r="BC31" s="34">
        <f t="shared" si="17"/>
        <v>1</v>
      </c>
      <c r="BD31" s="31">
        <f t="shared" si="18"/>
        <v>0</v>
      </c>
      <c r="BE31" s="31">
        <f t="shared" si="19"/>
        <v>0</v>
      </c>
      <c r="BF31" s="31">
        <f t="shared" si="20"/>
        <v>0</v>
      </c>
      <c r="BG31" s="34">
        <f t="shared" si="21"/>
        <v>1</v>
      </c>
      <c r="BH31" s="31">
        <f t="shared" si="22"/>
        <v>0</v>
      </c>
      <c r="BI31" s="31">
        <f t="shared" si="23"/>
        <v>0</v>
      </c>
      <c r="BJ31" s="31">
        <f t="shared" si="24"/>
        <v>0</v>
      </c>
      <c r="BK31" s="31">
        <f t="shared" si="25"/>
        <v>0</v>
      </c>
      <c r="BL31" s="31">
        <f t="shared" si="26"/>
        <v>0</v>
      </c>
      <c r="BM31" s="31">
        <f t="shared" si="27"/>
        <v>0</v>
      </c>
      <c r="BN31" s="31">
        <f t="shared" si="28"/>
        <v>0</v>
      </c>
      <c r="BO31" s="31">
        <f t="shared" si="29"/>
        <v>0</v>
      </c>
      <c r="BP31" s="31">
        <f t="shared" si="30"/>
        <v>0</v>
      </c>
      <c r="BQ31" s="31">
        <f t="shared" si="31"/>
        <v>0</v>
      </c>
      <c r="BR31" s="31">
        <f t="shared" si="32"/>
        <v>0</v>
      </c>
      <c r="BS31" s="31">
        <f t="shared" si="33"/>
        <v>0</v>
      </c>
      <c r="BT31" s="31">
        <f t="shared" si="34"/>
        <v>0</v>
      </c>
      <c r="BU31" s="31">
        <f t="shared" si="35"/>
        <v>0</v>
      </c>
      <c r="BV31" s="31">
        <f t="shared" si="36"/>
        <v>0</v>
      </c>
      <c r="BW31" s="31">
        <f t="shared" si="37"/>
        <v>0</v>
      </c>
      <c r="BX31" s="31">
        <f t="shared" si="38"/>
        <v>0</v>
      </c>
      <c r="BY31" s="31"/>
    </row>
    <row r="32" spans="1:77" ht="11.25" customHeight="1">
      <c r="A32" s="35">
        <v>30</v>
      </c>
      <c r="B32" s="18" t="s">
        <v>85</v>
      </c>
      <c r="C32" s="28">
        <f t="shared" si="0"/>
        <v>1.2825</v>
      </c>
      <c r="D32" s="21"/>
      <c r="E32" s="8"/>
      <c r="F32" s="24"/>
      <c r="G32" s="8"/>
      <c r="H32" s="24">
        <v>12</v>
      </c>
      <c r="I32" s="8">
        <f>(21-H32)/20</f>
        <v>0.45</v>
      </c>
      <c r="J32" s="24">
        <v>20</v>
      </c>
      <c r="K32" s="8">
        <f>(26-J32)/25</f>
        <v>0.24</v>
      </c>
      <c r="L32" s="24"/>
      <c r="M32" s="8"/>
      <c r="N32" s="24">
        <v>12</v>
      </c>
      <c r="O32" s="8">
        <f>(17-N32)/16</f>
        <v>0.3125</v>
      </c>
      <c r="P32" s="24"/>
      <c r="Q32" s="8"/>
      <c r="R32" s="24">
        <v>19</v>
      </c>
      <c r="S32" s="6">
        <f>(26-R32)/25</f>
        <v>0.28</v>
      </c>
      <c r="T32" s="24"/>
      <c r="U32" s="6"/>
      <c r="V32" s="22"/>
      <c r="W32" s="6"/>
      <c r="X32" s="24"/>
      <c r="Y32" s="6"/>
      <c r="Z32" s="24"/>
      <c r="AA32" s="6"/>
      <c r="AB32" s="24"/>
      <c r="AC32" s="6"/>
      <c r="AD32" s="24"/>
      <c r="AE32" s="6"/>
      <c r="AF32" s="24"/>
      <c r="AG32" s="6"/>
      <c r="AH32" s="24"/>
      <c r="AI32" s="6"/>
      <c r="AJ32" s="24"/>
      <c r="AK32" s="6"/>
      <c r="AL32" s="24"/>
      <c r="AM32" s="8"/>
      <c r="AN32" s="12"/>
      <c r="AO32" s="14">
        <f t="shared" si="5"/>
        <v>4</v>
      </c>
      <c r="AP32" s="36">
        <f t="shared" si="6"/>
        <v>0.24</v>
      </c>
      <c r="AQ32" s="39">
        <f t="shared" si="7"/>
        <v>0.320625</v>
      </c>
      <c r="AR32" s="36">
        <f t="shared" si="8"/>
        <v>0.45</v>
      </c>
      <c r="AS32" s="38">
        <f>(AR32/AP32)^(1/AO32)</f>
        <v>1.170173659660358</v>
      </c>
      <c r="AT32" s="32">
        <f>MEDIAN(D32,F32,H32,J32,L32,N32,P32,R32,T32,V32,X32,Z32,AB32,AD32,AF32,AH32,AJ32,AL32)</f>
        <v>15.5</v>
      </c>
      <c r="AU32" s="31">
        <f t="shared" si="9"/>
        <v>0</v>
      </c>
      <c r="AV32" s="31">
        <f t="shared" si="10"/>
        <v>0</v>
      </c>
      <c r="AW32" s="31">
        <f t="shared" si="11"/>
        <v>0</v>
      </c>
      <c r="AX32" s="31">
        <f t="shared" si="12"/>
        <v>0</v>
      </c>
      <c r="AY32" s="31">
        <f t="shared" si="13"/>
        <v>0</v>
      </c>
      <c r="AZ32" s="31">
        <f t="shared" si="14"/>
        <v>0</v>
      </c>
      <c r="BA32" s="31">
        <f t="shared" si="15"/>
        <v>0</v>
      </c>
      <c r="BB32" s="31">
        <f t="shared" si="16"/>
        <v>0</v>
      </c>
      <c r="BC32" s="31">
        <f t="shared" si="17"/>
        <v>0</v>
      </c>
      <c r="BD32" s="31">
        <f t="shared" si="18"/>
        <v>0</v>
      </c>
      <c r="BE32" s="31">
        <f t="shared" si="19"/>
        <v>0</v>
      </c>
      <c r="BF32" s="34">
        <f t="shared" si="20"/>
        <v>2</v>
      </c>
      <c r="BG32" s="31">
        <f t="shared" si="21"/>
        <v>0</v>
      </c>
      <c r="BH32" s="31">
        <f t="shared" si="22"/>
        <v>0</v>
      </c>
      <c r="BI32" s="31">
        <f t="shared" si="23"/>
        <v>0</v>
      </c>
      <c r="BJ32" s="31">
        <f t="shared" si="24"/>
        <v>0</v>
      </c>
      <c r="BK32" s="31">
        <f t="shared" si="25"/>
        <v>0</v>
      </c>
      <c r="BL32" s="31">
        <f t="shared" si="26"/>
        <v>0</v>
      </c>
      <c r="BM32" s="34">
        <f t="shared" si="27"/>
        <v>1</v>
      </c>
      <c r="BN32" s="34">
        <f t="shared" si="28"/>
        <v>1</v>
      </c>
      <c r="BO32" s="31">
        <f t="shared" si="29"/>
        <v>0</v>
      </c>
      <c r="BP32" s="31">
        <f t="shared" si="30"/>
        <v>0</v>
      </c>
      <c r="BQ32" s="31">
        <f t="shared" si="31"/>
        <v>0</v>
      </c>
      <c r="BR32" s="31">
        <f t="shared" si="32"/>
        <v>0</v>
      </c>
      <c r="BS32" s="31">
        <f t="shared" si="33"/>
        <v>0</v>
      </c>
      <c r="BT32" s="31">
        <f t="shared" si="34"/>
        <v>0</v>
      </c>
      <c r="BU32" s="31">
        <f t="shared" si="35"/>
        <v>0</v>
      </c>
      <c r="BV32" s="31">
        <f t="shared" si="36"/>
        <v>0</v>
      </c>
      <c r="BW32" s="31">
        <f t="shared" si="37"/>
        <v>0</v>
      </c>
      <c r="BX32" s="31">
        <f t="shared" si="38"/>
        <v>0</v>
      </c>
      <c r="BY32" s="31"/>
    </row>
    <row r="33" spans="1:77" ht="11.25" customHeight="1">
      <c r="A33" s="35">
        <v>31</v>
      </c>
      <c r="B33" s="18" t="s">
        <v>67</v>
      </c>
      <c r="C33" s="28">
        <f>SUM(E33,G33,I33,K33,M33,O33,Q33,S33,U33,W33,Y33,AA33,AC33,AE33,AG33,AI33,AK33,AM33)</f>
        <v>1.2539572192513369</v>
      </c>
      <c r="D33" s="22"/>
      <c r="E33" s="8"/>
      <c r="F33" s="24"/>
      <c r="G33" s="8"/>
      <c r="H33" s="24"/>
      <c r="I33" s="8"/>
      <c r="J33" s="24"/>
      <c r="K33" s="8"/>
      <c r="L33" s="24"/>
      <c r="M33" s="8"/>
      <c r="N33" s="24"/>
      <c r="O33" s="8"/>
      <c r="P33" s="24">
        <v>9</v>
      </c>
      <c r="Q33" s="8">
        <f>(18-P33)/17</f>
        <v>0.5294117647058824</v>
      </c>
      <c r="R33" s="24">
        <v>23</v>
      </c>
      <c r="S33" s="6">
        <f>(26-R33)/25</f>
        <v>0.12</v>
      </c>
      <c r="T33" s="24"/>
      <c r="U33" s="6"/>
      <c r="V33" s="22"/>
      <c r="W33" s="6"/>
      <c r="X33" s="24"/>
      <c r="Y33" s="6"/>
      <c r="Z33" s="24">
        <v>13</v>
      </c>
      <c r="AA33" s="6">
        <f t="shared" si="3"/>
        <v>0.45454545454545453</v>
      </c>
      <c r="AB33" s="24">
        <v>18</v>
      </c>
      <c r="AC33" s="6">
        <f t="shared" si="4"/>
        <v>0.15</v>
      </c>
      <c r="AD33" s="24"/>
      <c r="AE33" s="6"/>
      <c r="AF33" s="24"/>
      <c r="AG33" s="6"/>
      <c r="AH33" s="24"/>
      <c r="AI33" s="6"/>
      <c r="AJ33" s="24"/>
      <c r="AK33" s="6"/>
      <c r="AL33" s="24"/>
      <c r="AM33" s="8"/>
      <c r="AN33" s="12"/>
      <c r="AO33" s="14">
        <f>COUNT(D33,F33,H33,J33,L33,N33,P33,R33,T33,V33,X33,Z33,AB33,AD33,AF33,AH33,AJ33,AL33)</f>
        <v>4</v>
      </c>
      <c r="AP33" s="36">
        <f>MIN(E33,G33,I33,K33,M33,O33,Q33,S33,U33,W33,Y33,AA33,AC33,AE33,AG33,AI33,AK33,AM33)</f>
        <v>0.12</v>
      </c>
      <c r="AQ33" s="39">
        <f>C33/AO33</f>
        <v>0.3134893048128342</v>
      </c>
      <c r="AR33" s="36">
        <f>MAX(E33,G33,I33,K33,M33,O33,Q33,S33,U33,W33,Y33,AA33,AC33,AE33,AG33,AI33,AK33,AM33)</f>
        <v>0.5294117647058824</v>
      </c>
      <c r="AS33" s="38">
        <f t="shared" si="40"/>
        <v>1.4492826246257198</v>
      </c>
      <c r="AT33" s="32">
        <f t="shared" si="41"/>
        <v>15.5</v>
      </c>
      <c r="AU33" s="31">
        <f>COUNTIF(D33:AL33,1)/2</f>
        <v>0</v>
      </c>
      <c r="AV33" s="31">
        <f>COUNTIF(D33:AL33,2)</f>
        <v>0</v>
      </c>
      <c r="AW33" s="31">
        <f>COUNTIF(D33:AL33,3)</f>
        <v>0</v>
      </c>
      <c r="AX33" s="31">
        <f>COUNTIF(D33:AL33,4)</f>
        <v>0</v>
      </c>
      <c r="AY33" s="31">
        <f>COUNTIF(D33:AL33,5)</f>
        <v>0</v>
      </c>
      <c r="AZ33" s="31">
        <f>COUNTIF(D33:AL33,6)</f>
        <v>0</v>
      </c>
      <c r="BA33" s="31">
        <f>COUNTIF(D33:AL33,7)</f>
        <v>0</v>
      </c>
      <c r="BB33" s="31">
        <f>COUNTIF(D33:AL33,8)</f>
        <v>0</v>
      </c>
      <c r="BC33" s="47">
        <f>COUNTIF(D33:AL33,9)</f>
        <v>1</v>
      </c>
      <c r="BD33" s="31">
        <f>COUNTIF(D33:AL33,10)</f>
        <v>0</v>
      </c>
      <c r="BE33" s="31">
        <f>COUNTIF(D33:AL33,11)</f>
        <v>0</v>
      </c>
      <c r="BF33" s="31">
        <f>COUNTIF(D33:AL33,12)</f>
        <v>0</v>
      </c>
      <c r="BG33" s="34">
        <f>COUNTIF(D33:AL33,13)</f>
        <v>1</v>
      </c>
      <c r="BH33" s="31">
        <f>COUNTIF(D33:AL33,14)</f>
        <v>0</v>
      </c>
      <c r="BI33" s="31">
        <f>COUNTIF(D33:AL33,15)</f>
        <v>0</v>
      </c>
      <c r="BJ33" s="31">
        <f>COUNTIF(D33:AL33,16)</f>
        <v>0</v>
      </c>
      <c r="BK33" s="31">
        <f>COUNTIF(D33:AL33,17)</f>
        <v>0</v>
      </c>
      <c r="BL33" s="34">
        <f>COUNTIF(D33:AL33,18)</f>
        <v>1</v>
      </c>
      <c r="BM33" s="31">
        <f>COUNTIF(D33:AL33,19)</f>
        <v>0</v>
      </c>
      <c r="BN33" s="31">
        <f>COUNTIF(D33:AL33,20)</f>
        <v>0</v>
      </c>
      <c r="BO33" s="31">
        <f>COUNTIF(D33:AL33,21)</f>
        <v>0</v>
      </c>
      <c r="BP33" s="31">
        <f>COUNTIF(D33:AL33,22)</f>
        <v>0</v>
      </c>
      <c r="BQ33" s="34">
        <f>COUNTIF(D33:AL33,23)</f>
        <v>1</v>
      </c>
      <c r="BR33" s="31">
        <f>COUNTIF(D33:AL33,24)</f>
        <v>0</v>
      </c>
      <c r="BS33" s="31">
        <f>COUNTIF(D33:AL33,25)</f>
        <v>0</v>
      </c>
      <c r="BT33" s="31">
        <f>COUNTIF(D33:AL33,26)</f>
        <v>0</v>
      </c>
      <c r="BU33" s="31">
        <f>COUNTIF(D33:AL33,27)</f>
        <v>0</v>
      </c>
      <c r="BV33" s="31">
        <f>COUNTIF(D33:AL33,28)</f>
        <v>0</v>
      </c>
      <c r="BW33" s="31">
        <f>COUNTIF(D33:AL33,29)</f>
        <v>0</v>
      </c>
      <c r="BX33" s="31">
        <f>COUNTIF(D33:AL33,30)</f>
        <v>0</v>
      </c>
      <c r="BY33" s="31"/>
    </row>
    <row r="34" spans="1:77" ht="11.25" customHeight="1">
      <c r="A34" s="35"/>
      <c r="B34" s="18" t="s">
        <v>77</v>
      </c>
      <c r="C34" s="28">
        <f>SUM(E34,G34,I34,K34,M34,O34,Q34,S34,U34,W34,Y34,AA34,AC34,AE34,AG34,AI34,AK34,AM34)</f>
        <v>0.9523809523809523</v>
      </c>
      <c r="D34" s="22"/>
      <c r="E34" s="8"/>
      <c r="F34" s="24">
        <v>2</v>
      </c>
      <c r="G34" s="8">
        <f>(22-F34)/21</f>
        <v>0.9523809523809523</v>
      </c>
      <c r="H34" s="24"/>
      <c r="I34" s="8"/>
      <c r="J34" s="24"/>
      <c r="K34" s="8"/>
      <c r="L34" s="24"/>
      <c r="M34" s="8"/>
      <c r="N34" s="24"/>
      <c r="O34" s="8"/>
      <c r="P34" s="24"/>
      <c r="Q34" s="8"/>
      <c r="R34" s="24"/>
      <c r="S34" s="6"/>
      <c r="T34" s="24"/>
      <c r="U34" s="6"/>
      <c r="V34" s="22"/>
      <c r="W34" s="6"/>
      <c r="X34" s="24"/>
      <c r="Y34" s="6"/>
      <c r="Z34" s="24"/>
      <c r="AA34" s="6"/>
      <c r="AB34" s="24"/>
      <c r="AC34" s="6"/>
      <c r="AD34" s="24"/>
      <c r="AE34" s="6"/>
      <c r="AF34" s="24"/>
      <c r="AG34" s="6"/>
      <c r="AH34" s="24"/>
      <c r="AI34" s="6"/>
      <c r="AJ34" s="24"/>
      <c r="AK34" s="6"/>
      <c r="AL34" s="24"/>
      <c r="AM34" s="8"/>
      <c r="AN34" s="12"/>
      <c r="AO34" s="14">
        <f>COUNT(D34,F34,H34,J34,L34,N34,P34,R34,T34,V34,X34,Z34,AB34,AD34,AF34,AH34,AJ34,AL34)</f>
        <v>1</v>
      </c>
      <c r="AP34" s="42">
        <f>MIN(E34,G34,I34,K34,M34,O34,Q34,S34,U34,W34,Y34,AA34,AC34,AE34,AG34,AI34,AK34,AM34)</f>
        <v>0.9523809523809523</v>
      </c>
      <c r="AQ34" s="43">
        <f>C34/AO34</f>
        <v>0.9523809523809523</v>
      </c>
      <c r="AR34" s="42">
        <f>MAX(E34,G34,I34,K34,M34,O34,Q34,S34,U34,W34,Y34,AA34,AC34,AE34,AG34,AI34,AK34,AM34)</f>
        <v>0.9523809523809523</v>
      </c>
      <c r="AS34" s="40">
        <f aca="true" t="shared" si="43" ref="AS34:AS43">(AR34/AP34)^(1/AO34)</f>
        <v>1</v>
      </c>
      <c r="AT34" s="41">
        <f>MEDIAN(D34,F34,H34,J34,L34,N34,P34,R34,T34,V34,X34,Z34,AB34,AD34,AF34,AH34,AJ34,AL34)</f>
        <v>2</v>
      </c>
      <c r="AU34" s="31">
        <f>COUNTIF(D34:AL34,1)/2</f>
        <v>0</v>
      </c>
      <c r="AV34" s="34">
        <f>COUNTIF(D34:AL34,2)</f>
        <v>1</v>
      </c>
      <c r="AW34" s="31">
        <f>COUNTIF(D34:AL34,3)</f>
        <v>0</v>
      </c>
      <c r="AX34" s="31">
        <f>COUNTIF(D34:AL34,4)</f>
        <v>0</v>
      </c>
      <c r="AY34" s="31">
        <f>COUNTIF(D34:AL34,5)</f>
        <v>0</v>
      </c>
      <c r="AZ34" s="31">
        <f>COUNTIF(D34:AL34,6)</f>
        <v>0</v>
      </c>
      <c r="BA34" s="31">
        <f>COUNTIF(D34:AL34,7)</f>
        <v>0</v>
      </c>
      <c r="BB34" s="31">
        <f>COUNTIF(D34:AL34,8)</f>
        <v>0</v>
      </c>
      <c r="BC34" s="31">
        <f>COUNTIF(D34:AL34,9)</f>
        <v>0</v>
      </c>
      <c r="BD34" s="31">
        <f>COUNTIF(D34:AL34,10)</f>
        <v>0</v>
      </c>
      <c r="BE34" s="31">
        <f>COUNTIF(D34:AL34,11)</f>
        <v>0</v>
      </c>
      <c r="BF34" s="31">
        <f>COUNTIF(D34:AL34,12)</f>
        <v>0</v>
      </c>
      <c r="BG34" s="31">
        <f>COUNTIF(D34:AL34,13)</f>
        <v>0</v>
      </c>
      <c r="BH34" s="31">
        <f>COUNTIF(D34:AL34,14)</f>
        <v>0</v>
      </c>
      <c r="BI34" s="31">
        <f>COUNTIF(D34:AL34,15)</f>
        <v>0</v>
      </c>
      <c r="BJ34" s="31">
        <f>COUNTIF(D34:AL34,16)</f>
        <v>0</v>
      </c>
      <c r="BK34" s="31">
        <f>COUNTIF(D34:AL34,17)</f>
        <v>0</v>
      </c>
      <c r="BL34" s="31">
        <f>COUNTIF(D34:AL34,18)</f>
        <v>0</v>
      </c>
      <c r="BM34" s="31">
        <f>COUNTIF(D34:AL34,19)</f>
        <v>0</v>
      </c>
      <c r="BN34" s="31">
        <f>COUNTIF(D34:AL34,20)</f>
        <v>0</v>
      </c>
      <c r="BO34" s="31">
        <f>COUNTIF(D34:AL34,21)</f>
        <v>0</v>
      </c>
      <c r="BP34" s="31">
        <f>COUNTIF(D34:AL34,22)</f>
        <v>0</v>
      </c>
      <c r="BQ34" s="31">
        <f>COUNTIF(D34:AL34,23)</f>
        <v>0</v>
      </c>
      <c r="BR34" s="31">
        <f>COUNTIF(D34:AL34,24)</f>
        <v>0</v>
      </c>
      <c r="BS34" s="31">
        <f>COUNTIF(D34:AL34,25)</f>
        <v>0</v>
      </c>
      <c r="BT34" s="31">
        <f>COUNTIF(D34:AL34,26)</f>
        <v>0</v>
      </c>
      <c r="BU34" s="31">
        <f>COUNTIF(D34:AL34,27)</f>
        <v>0</v>
      </c>
      <c r="BV34" s="31">
        <f>COUNTIF(D34:AL34,28)</f>
        <v>0</v>
      </c>
      <c r="BW34" s="31">
        <f>COUNTIF(D34:AL34,29)</f>
        <v>0</v>
      </c>
      <c r="BX34" s="31">
        <f>COUNTIF(D34:AL34,30)</f>
        <v>0</v>
      </c>
      <c r="BY34" s="31"/>
    </row>
    <row r="35" spans="1:77" ht="11.25" customHeight="1">
      <c r="A35" s="35"/>
      <c r="B35" s="18" t="s">
        <v>100</v>
      </c>
      <c r="C35" s="28">
        <f t="shared" si="0"/>
        <v>0.8636363636363636</v>
      </c>
      <c r="D35" s="22"/>
      <c r="E35" s="8"/>
      <c r="F35" s="24"/>
      <c r="G35" s="8"/>
      <c r="H35" s="24"/>
      <c r="I35" s="8"/>
      <c r="J35" s="24"/>
      <c r="K35" s="8"/>
      <c r="L35" s="24"/>
      <c r="M35" s="8"/>
      <c r="N35" s="24"/>
      <c r="O35" s="8"/>
      <c r="P35" s="24"/>
      <c r="Q35" s="8"/>
      <c r="R35" s="24"/>
      <c r="S35" s="6"/>
      <c r="T35" s="24"/>
      <c r="U35" s="6"/>
      <c r="V35" s="22"/>
      <c r="W35" s="6"/>
      <c r="X35" s="24"/>
      <c r="Y35" s="6"/>
      <c r="Z35" s="24">
        <v>4</v>
      </c>
      <c r="AA35" s="6">
        <f t="shared" si="3"/>
        <v>0.8636363636363636</v>
      </c>
      <c r="AB35" s="24"/>
      <c r="AC35" s="6"/>
      <c r="AD35" s="24"/>
      <c r="AE35" s="6"/>
      <c r="AF35" s="24"/>
      <c r="AG35" s="6"/>
      <c r="AH35" s="24"/>
      <c r="AI35" s="6"/>
      <c r="AJ35" s="24"/>
      <c r="AK35" s="6"/>
      <c r="AL35" s="24"/>
      <c r="AM35" s="8"/>
      <c r="AN35" s="12"/>
      <c r="AO35" s="14">
        <f t="shared" si="5"/>
        <v>1</v>
      </c>
      <c r="AP35" s="42">
        <f t="shared" si="6"/>
        <v>0.8636363636363636</v>
      </c>
      <c r="AQ35" s="43">
        <f t="shared" si="7"/>
        <v>0.8636363636363636</v>
      </c>
      <c r="AR35" s="42">
        <f t="shared" si="8"/>
        <v>0.8636363636363636</v>
      </c>
      <c r="AS35" s="40">
        <f t="shared" si="43"/>
        <v>1</v>
      </c>
      <c r="AT35" s="41">
        <f>MEDIAN(D35,F35,H35,J35,L35,N35,P35,R35,T35,V35,X35,Z35,AB35,AD35,AF35,AH35,AJ35,AL35)</f>
        <v>4</v>
      </c>
      <c r="AU35" s="31">
        <f t="shared" si="9"/>
        <v>0</v>
      </c>
      <c r="AV35" s="31">
        <f t="shared" si="10"/>
        <v>0</v>
      </c>
      <c r="AW35" s="31">
        <f t="shared" si="11"/>
        <v>0</v>
      </c>
      <c r="AX35" s="34">
        <f t="shared" si="12"/>
        <v>1</v>
      </c>
      <c r="AY35" s="31">
        <f t="shared" si="13"/>
        <v>0</v>
      </c>
      <c r="AZ35" s="31">
        <f t="shared" si="14"/>
        <v>0</v>
      </c>
      <c r="BA35" s="31">
        <f t="shared" si="15"/>
        <v>0</v>
      </c>
      <c r="BB35" s="31">
        <f t="shared" si="16"/>
        <v>0</v>
      </c>
      <c r="BC35" s="31">
        <f t="shared" si="17"/>
        <v>0</v>
      </c>
      <c r="BD35" s="31">
        <f t="shared" si="18"/>
        <v>0</v>
      </c>
      <c r="BE35" s="31">
        <f t="shared" si="19"/>
        <v>0</v>
      </c>
      <c r="BF35" s="31">
        <f t="shared" si="20"/>
        <v>0</v>
      </c>
      <c r="BG35" s="31">
        <f t="shared" si="21"/>
        <v>0</v>
      </c>
      <c r="BH35" s="31">
        <f t="shared" si="22"/>
        <v>0</v>
      </c>
      <c r="BI35" s="31">
        <f t="shared" si="23"/>
        <v>0</v>
      </c>
      <c r="BJ35" s="31">
        <f t="shared" si="24"/>
        <v>0</v>
      </c>
      <c r="BK35" s="31">
        <f t="shared" si="25"/>
        <v>0</v>
      </c>
      <c r="BL35" s="31">
        <f t="shared" si="26"/>
        <v>0</v>
      </c>
      <c r="BM35" s="31">
        <f t="shared" si="27"/>
        <v>0</v>
      </c>
      <c r="BN35" s="31">
        <f t="shared" si="28"/>
        <v>0</v>
      </c>
      <c r="BO35" s="31">
        <f t="shared" si="29"/>
        <v>0</v>
      </c>
      <c r="BP35" s="31">
        <f t="shared" si="30"/>
        <v>0</v>
      </c>
      <c r="BQ35" s="31">
        <f t="shared" si="31"/>
        <v>0</v>
      </c>
      <c r="BR35" s="31">
        <f t="shared" si="32"/>
        <v>0</v>
      </c>
      <c r="BS35" s="31">
        <f t="shared" si="33"/>
        <v>0</v>
      </c>
      <c r="BT35" s="31">
        <f t="shared" si="34"/>
        <v>0</v>
      </c>
      <c r="BU35" s="31">
        <f t="shared" si="35"/>
        <v>0</v>
      </c>
      <c r="BV35" s="31">
        <f t="shared" si="36"/>
        <v>0</v>
      </c>
      <c r="BW35" s="31">
        <f t="shared" si="37"/>
        <v>0</v>
      </c>
      <c r="BX35" s="31">
        <f t="shared" si="38"/>
        <v>0</v>
      </c>
      <c r="BY35" s="31"/>
    </row>
    <row r="36" spans="1:77" ht="11.25" customHeight="1">
      <c r="A36" s="35"/>
      <c r="B36" s="18" t="s">
        <v>63</v>
      </c>
      <c r="C36" s="28">
        <f t="shared" si="0"/>
        <v>0.7142857142857143</v>
      </c>
      <c r="D36" s="21"/>
      <c r="E36" s="8"/>
      <c r="F36" s="24">
        <v>7</v>
      </c>
      <c r="G36" s="8">
        <f>(22-F36)/21</f>
        <v>0.7142857142857143</v>
      </c>
      <c r="H36" s="24"/>
      <c r="I36" s="8"/>
      <c r="J36" s="24"/>
      <c r="K36" s="8"/>
      <c r="L36" s="24"/>
      <c r="M36" s="8"/>
      <c r="N36" s="24"/>
      <c r="O36" s="8"/>
      <c r="P36" s="24"/>
      <c r="Q36" s="8"/>
      <c r="R36" s="24"/>
      <c r="S36" s="6"/>
      <c r="T36" s="24"/>
      <c r="U36" s="6"/>
      <c r="V36" s="22"/>
      <c r="W36" s="6"/>
      <c r="X36" s="24"/>
      <c r="Y36" s="6"/>
      <c r="Z36" s="24"/>
      <c r="AA36" s="6"/>
      <c r="AB36" s="24"/>
      <c r="AC36" s="6"/>
      <c r="AD36" s="24"/>
      <c r="AE36" s="6"/>
      <c r="AF36" s="24"/>
      <c r="AG36" s="6"/>
      <c r="AH36" s="24"/>
      <c r="AI36" s="6"/>
      <c r="AJ36" s="24"/>
      <c r="AK36" s="6"/>
      <c r="AL36" s="24"/>
      <c r="AM36" s="8"/>
      <c r="AN36" s="12"/>
      <c r="AO36" s="14">
        <f t="shared" si="5"/>
        <v>1</v>
      </c>
      <c r="AP36" s="42">
        <f t="shared" si="6"/>
        <v>0.7142857142857143</v>
      </c>
      <c r="AQ36" s="43">
        <f t="shared" si="7"/>
        <v>0.7142857142857143</v>
      </c>
      <c r="AR36" s="42">
        <f t="shared" si="8"/>
        <v>0.7142857142857143</v>
      </c>
      <c r="AS36" s="40">
        <f t="shared" si="43"/>
        <v>1</v>
      </c>
      <c r="AT36" s="41">
        <f>MEDIAN(D36,F36,H36,J36,L36,N36,P36,R36,T36,V36,X36,Z36,AB36,AD36,AF36,AH36,AJ36,AL36)</f>
        <v>7</v>
      </c>
      <c r="AU36" s="31">
        <f t="shared" si="9"/>
        <v>0</v>
      </c>
      <c r="AV36" s="31">
        <f t="shared" si="10"/>
        <v>0</v>
      </c>
      <c r="AW36" s="31">
        <f t="shared" si="11"/>
        <v>0</v>
      </c>
      <c r="AX36" s="31">
        <f t="shared" si="12"/>
        <v>0</v>
      </c>
      <c r="AY36" s="31">
        <f t="shared" si="13"/>
        <v>0</v>
      </c>
      <c r="AZ36" s="31">
        <f t="shared" si="14"/>
        <v>0</v>
      </c>
      <c r="BA36" s="34">
        <f t="shared" si="15"/>
        <v>1</v>
      </c>
      <c r="BB36" s="31">
        <f t="shared" si="16"/>
        <v>0</v>
      </c>
      <c r="BC36" s="31">
        <f t="shared" si="17"/>
        <v>0</v>
      </c>
      <c r="BD36" s="31">
        <f t="shared" si="18"/>
        <v>0</v>
      </c>
      <c r="BE36" s="31">
        <f t="shared" si="19"/>
        <v>0</v>
      </c>
      <c r="BF36" s="31">
        <f t="shared" si="20"/>
        <v>0</v>
      </c>
      <c r="BG36" s="31">
        <f t="shared" si="21"/>
        <v>0</v>
      </c>
      <c r="BH36" s="31">
        <f t="shared" si="22"/>
        <v>0</v>
      </c>
      <c r="BI36" s="31">
        <f t="shared" si="23"/>
        <v>0</v>
      </c>
      <c r="BJ36" s="31">
        <f t="shared" si="24"/>
        <v>0</v>
      </c>
      <c r="BK36" s="31">
        <f t="shared" si="25"/>
        <v>0</v>
      </c>
      <c r="BL36" s="31">
        <f t="shared" si="26"/>
        <v>0</v>
      </c>
      <c r="BM36" s="31">
        <f t="shared" si="27"/>
        <v>0</v>
      </c>
      <c r="BN36" s="31">
        <f t="shared" si="28"/>
        <v>0</v>
      </c>
      <c r="BO36" s="31">
        <f t="shared" si="29"/>
        <v>0</v>
      </c>
      <c r="BP36" s="31">
        <f t="shared" si="30"/>
        <v>0</v>
      </c>
      <c r="BQ36" s="31">
        <f t="shared" si="31"/>
        <v>0</v>
      </c>
      <c r="BR36" s="31">
        <f t="shared" si="32"/>
        <v>0</v>
      </c>
      <c r="BS36" s="31">
        <f t="shared" si="33"/>
        <v>0</v>
      </c>
      <c r="BT36" s="31">
        <f t="shared" si="34"/>
        <v>0</v>
      </c>
      <c r="BU36" s="31">
        <f t="shared" si="35"/>
        <v>0</v>
      </c>
      <c r="BV36" s="31">
        <f t="shared" si="36"/>
        <v>0</v>
      </c>
      <c r="BW36" s="31">
        <f t="shared" si="37"/>
        <v>0</v>
      </c>
      <c r="BX36" s="31">
        <f t="shared" si="38"/>
        <v>0</v>
      </c>
      <c r="BY36" s="31"/>
    </row>
    <row r="37" spans="1:77" ht="11.25" customHeight="1">
      <c r="A37" s="35"/>
      <c r="B37" s="18" t="s">
        <v>80</v>
      </c>
      <c r="C37" s="28">
        <f t="shared" si="0"/>
        <v>0.47619047619047616</v>
      </c>
      <c r="D37" s="22"/>
      <c r="E37" s="8"/>
      <c r="F37" s="24">
        <v>12</v>
      </c>
      <c r="G37" s="8">
        <f>(22-F37)/21</f>
        <v>0.47619047619047616</v>
      </c>
      <c r="H37" s="24"/>
      <c r="I37" s="8"/>
      <c r="J37" s="24"/>
      <c r="K37" s="8"/>
      <c r="L37" s="24"/>
      <c r="M37" s="8"/>
      <c r="N37" s="24"/>
      <c r="O37" s="8"/>
      <c r="P37" s="24"/>
      <c r="Q37" s="8"/>
      <c r="R37" s="24"/>
      <c r="S37" s="6"/>
      <c r="T37" s="24"/>
      <c r="U37" s="6"/>
      <c r="V37" s="22"/>
      <c r="W37" s="6"/>
      <c r="X37" s="24"/>
      <c r="Y37" s="6"/>
      <c r="Z37" s="24"/>
      <c r="AA37" s="6"/>
      <c r="AB37" s="24"/>
      <c r="AC37" s="6"/>
      <c r="AD37" s="24"/>
      <c r="AE37" s="6"/>
      <c r="AF37" s="24"/>
      <c r="AG37" s="6"/>
      <c r="AH37" s="24"/>
      <c r="AI37" s="6"/>
      <c r="AJ37" s="24"/>
      <c r="AK37" s="6"/>
      <c r="AL37" s="24"/>
      <c r="AM37" s="8"/>
      <c r="AN37" s="12"/>
      <c r="AO37" s="14">
        <f t="shared" si="5"/>
        <v>1</v>
      </c>
      <c r="AP37" s="42">
        <f t="shared" si="6"/>
        <v>0.47619047619047616</v>
      </c>
      <c r="AQ37" s="43">
        <f t="shared" si="7"/>
        <v>0.47619047619047616</v>
      </c>
      <c r="AR37" s="42">
        <f t="shared" si="8"/>
        <v>0.47619047619047616</v>
      </c>
      <c r="AS37" s="40">
        <f t="shared" si="43"/>
        <v>1</v>
      </c>
      <c r="AT37" s="41">
        <f>MEDIAN(D37,F37,H37,J37,L37,N37,P37,R37,T37,V37,X37,Z37,AB37,AD37,AF37,AH37,AJ37,AL37)</f>
        <v>12</v>
      </c>
      <c r="AU37" s="31">
        <f t="shared" si="9"/>
        <v>0</v>
      </c>
      <c r="AV37" s="31">
        <f t="shared" si="10"/>
        <v>0</v>
      </c>
      <c r="AW37" s="31">
        <f t="shared" si="11"/>
        <v>0</v>
      </c>
      <c r="AX37" s="31">
        <f t="shared" si="12"/>
        <v>0</v>
      </c>
      <c r="AY37" s="31">
        <f t="shared" si="13"/>
        <v>0</v>
      </c>
      <c r="AZ37" s="31">
        <f t="shared" si="14"/>
        <v>0</v>
      </c>
      <c r="BA37" s="31">
        <f t="shared" si="15"/>
        <v>0</v>
      </c>
      <c r="BB37" s="31">
        <f t="shared" si="16"/>
        <v>0</v>
      </c>
      <c r="BC37" s="31">
        <f t="shared" si="17"/>
        <v>0</v>
      </c>
      <c r="BD37" s="31">
        <f t="shared" si="18"/>
        <v>0</v>
      </c>
      <c r="BE37" s="31">
        <f t="shared" si="19"/>
        <v>0</v>
      </c>
      <c r="BF37" s="34">
        <f t="shared" si="20"/>
        <v>1</v>
      </c>
      <c r="BG37" s="31">
        <f t="shared" si="21"/>
        <v>0</v>
      </c>
      <c r="BH37" s="31">
        <f t="shared" si="22"/>
        <v>0</v>
      </c>
      <c r="BI37" s="31">
        <f t="shared" si="23"/>
        <v>0</v>
      </c>
      <c r="BJ37" s="31">
        <f t="shared" si="24"/>
        <v>0</v>
      </c>
      <c r="BK37" s="31">
        <f t="shared" si="25"/>
        <v>0</v>
      </c>
      <c r="BL37" s="31">
        <f t="shared" si="26"/>
        <v>0</v>
      </c>
      <c r="BM37" s="31">
        <f t="shared" si="27"/>
        <v>0</v>
      </c>
      <c r="BN37" s="31">
        <f t="shared" si="28"/>
        <v>0</v>
      </c>
      <c r="BO37" s="31">
        <f t="shared" si="29"/>
        <v>0</v>
      </c>
      <c r="BP37" s="31">
        <f t="shared" si="30"/>
        <v>0</v>
      </c>
      <c r="BQ37" s="31">
        <f t="shared" si="31"/>
        <v>0</v>
      </c>
      <c r="BR37" s="31">
        <f t="shared" si="32"/>
        <v>0</v>
      </c>
      <c r="BS37" s="31">
        <f t="shared" si="33"/>
        <v>0</v>
      </c>
      <c r="BT37" s="31">
        <f t="shared" si="34"/>
        <v>0</v>
      </c>
      <c r="BU37" s="31">
        <f t="shared" si="35"/>
        <v>0</v>
      </c>
      <c r="BV37" s="31">
        <f t="shared" si="36"/>
        <v>0</v>
      </c>
      <c r="BW37" s="31">
        <f t="shared" si="37"/>
        <v>0</v>
      </c>
      <c r="BX37" s="31">
        <f t="shared" si="38"/>
        <v>0</v>
      </c>
      <c r="BY37" s="31"/>
    </row>
    <row r="38" spans="1:77" ht="11.25" customHeight="1">
      <c r="A38" s="35"/>
      <c r="B38" s="18" t="s">
        <v>58</v>
      </c>
      <c r="C38" s="28">
        <f t="shared" si="0"/>
        <v>0.45</v>
      </c>
      <c r="D38" s="21"/>
      <c r="E38" s="8"/>
      <c r="F38" s="24"/>
      <c r="G38" s="8"/>
      <c r="H38" s="24"/>
      <c r="I38" s="8"/>
      <c r="J38" s="24"/>
      <c r="K38" s="8"/>
      <c r="L38" s="24"/>
      <c r="M38" s="8"/>
      <c r="N38" s="24"/>
      <c r="O38" s="8"/>
      <c r="P38" s="24"/>
      <c r="Q38" s="8"/>
      <c r="R38" s="24"/>
      <c r="S38" s="6"/>
      <c r="T38" s="24">
        <v>12</v>
      </c>
      <c r="U38" s="6">
        <f>(21-T38)/20</f>
        <v>0.45</v>
      </c>
      <c r="V38" s="22"/>
      <c r="W38" s="6"/>
      <c r="X38" s="24"/>
      <c r="Y38" s="6"/>
      <c r="Z38" s="24"/>
      <c r="AA38" s="6"/>
      <c r="AB38" s="24"/>
      <c r="AC38" s="6"/>
      <c r="AD38" s="24"/>
      <c r="AE38" s="6"/>
      <c r="AF38" s="24"/>
      <c r="AG38" s="6"/>
      <c r="AH38" s="24"/>
      <c r="AI38" s="6"/>
      <c r="AJ38" s="24"/>
      <c r="AK38" s="6"/>
      <c r="AL38" s="24"/>
      <c r="AM38" s="8"/>
      <c r="AN38" s="12"/>
      <c r="AO38" s="14">
        <f t="shared" si="5"/>
        <v>1</v>
      </c>
      <c r="AP38" s="42">
        <f t="shared" si="6"/>
        <v>0.45</v>
      </c>
      <c r="AQ38" s="43">
        <f t="shared" si="7"/>
        <v>0.45</v>
      </c>
      <c r="AR38" s="42">
        <f t="shared" si="8"/>
        <v>0.45</v>
      </c>
      <c r="AS38" s="40">
        <f t="shared" si="43"/>
        <v>1</v>
      </c>
      <c r="AT38" s="41">
        <f>MEDIAN(D38,F38,H38,J38,L38,N38,P38,R38,T38,V38,X38,Z38,AB38,AD38,AF38,AH38,AJ38,AL38)</f>
        <v>12</v>
      </c>
      <c r="AU38" s="31">
        <f t="shared" si="9"/>
        <v>0</v>
      </c>
      <c r="AV38" s="31">
        <f t="shared" si="10"/>
        <v>0</v>
      </c>
      <c r="AW38" s="31">
        <f t="shared" si="11"/>
        <v>0</v>
      </c>
      <c r="AX38" s="31">
        <f t="shared" si="12"/>
        <v>0</v>
      </c>
      <c r="AY38" s="31">
        <f t="shared" si="13"/>
        <v>0</v>
      </c>
      <c r="AZ38" s="31">
        <f t="shared" si="14"/>
        <v>0</v>
      </c>
      <c r="BA38" s="31">
        <f t="shared" si="15"/>
        <v>0</v>
      </c>
      <c r="BB38" s="31">
        <f t="shared" si="16"/>
        <v>0</v>
      </c>
      <c r="BC38" s="31">
        <f t="shared" si="17"/>
        <v>0</v>
      </c>
      <c r="BD38" s="31">
        <f t="shared" si="18"/>
        <v>0</v>
      </c>
      <c r="BE38" s="31">
        <f t="shared" si="19"/>
        <v>0</v>
      </c>
      <c r="BF38" s="34">
        <f t="shared" si="20"/>
        <v>1</v>
      </c>
      <c r="BG38" s="31">
        <f t="shared" si="21"/>
        <v>0</v>
      </c>
      <c r="BH38" s="31">
        <f t="shared" si="22"/>
        <v>0</v>
      </c>
      <c r="BI38" s="31">
        <f t="shared" si="23"/>
        <v>0</v>
      </c>
      <c r="BJ38" s="31">
        <f t="shared" si="24"/>
        <v>0</v>
      </c>
      <c r="BK38" s="31">
        <f t="shared" si="25"/>
        <v>0</v>
      </c>
      <c r="BL38" s="31">
        <f t="shared" si="26"/>
        <v>0</v>
      </c>
      <c r="BM38" s="31">
        <f t="shared" si="27"/>
        <v>0</v>
      </c>
      <c r="BN38" s="31">
        <f t="shared" si="28"/>
        <v>0</v>
      </c>
      <c r="BO38" s="31">
        <f t="shared" si="29"/>
        <v>0</v>
      </c>
      <c r="BP38" s="31">
        <f t="shared" si="30"/>
        <v>0</v>
      </c>
      <c r="BQ38" s="31">
        <f t="shared" si="31"/>
        <v>0</v>
      </c>
      <c r="BR38" s="31">
        <f t="shared" si="32"/>
        <v>0</v>
      </c>
      <c r="BS38" s="31">
        <f t="shared" si="33"/>
        <v>0</v>
      </c>
      <c r="BT38" s="31">
        <f t="shared" si="34"/>
        <v>0</v>
      </c>
      <c r="BU38" s="31">
        <f t="shared" si="35"/>
        <v>0</v>
      </c>
      <c r="BV38" s="31">
        <f t="shared" si="36"/>
        <v>0</v>
      </c>
      <c r="BW38" s="31">
        <f t="shared" si="37"/>
        <v>0</v>
      </c>
      <c r="BX38" s="31">
        <f t="shared" si="38"/>
        <v>0</v>
      </c>
      <c r="BY38" s="31"/>
    </row>
    <row r="39" spans="1:77" ht="11.25" customHeight="1">
      <c r="A39" s="35"/>
      <c r="B39" s="18" t="s">
        <v>86</v>
      </c>
      <c r="C39" s="28">
        <f t="shared" si="0"/>
        <v>0.25</v>
      </c>
      <c r="D39" s="21"/>
      <c r="E39" s="8"/>
      <c r="F39" s="24"/>
      <c r="G39" s="8"/>
      <c r="H39" s="24">
        <v>16</v>
      </c>
      <c r="I39" s="8">
        <f>(21-H39)/20</f>
        <v>0.25</v>
      </c>
      <c r="J39" s="24"/>
      <c r="K39" s="8"/>
      <c r="L39" s="24"/>
      <c r="M39" s="8"/>
      <c r="N39" s="24"/>
      <c r="O39" s="8"/>
      <c r="P39" s="24"/>
      <c r="Q39" s="8"/>
      <c r="R39" s="24"/>
      <c r="S39" s="6"/>
      <c r="T39" s="24"/>
      <c r="U39" s="6"/>
      <c r="V39" s="22"/>
      <c r="W39" s="6"/>
      <c r="X39" s="24"/>
      <c r="Y39" s="6"/>
      <c r="Z39" s="24"/>
      <c r="AA39" s="6"/>
      <c r="AB39" s="24"/>
      <c r="AC39" s="6"/>
      <c r="AD39" s="24"/>
      <c r="AE39" s="6"/>
      <c r="AF39" s="24"/>
      <c r="AG39" s="6"/>
      <c r="AH39" s="24"/>
      <c r="AI39" s="6"/>
      <c r="AJ39" s="24"/>
      <c r="AK39" s="6"/>
      <c r="AL39" s="24"/>
      <c r="AM39" s="8"/>
      <c r="AN39" s="12"/>
      <c r="AO39" s="14">
        <f t="shared" si="5"/>
        <v>1</v>
      </c>
      <c r="AP39" s="42">
        <f t="shared" si="6"/>
        <v>0.25</v>
      </c>
      <c r="AQ39" s="43">
        <f t="shared" si="7"/>
        <v>0.25</v>
      </c>
      <c r="AR39" s="42">
        <f t="shared" si="8"/>
        <v>0.25</v>
      </c>
      <c r="AS39" s="40">
        <f t="shared" si="43"/>
        <v>1</v>
      </c>
      <c r="AT39" s="41">
        <f>MEDIAN(D39,F39,H39,J39,L39,N39,P39,R39,T39,V39,X39,Z39,AB39,AD39,AF39,AH39,AJ39,AL39)</f>
        <v>16</v>
      </c>
      <c r="AU39" s="31">
        <f t="shared" si="9"/>
        <v>0</v>
      </c>
      <c r="AV39" s="31">
        <f t="shared" si="10"/>
        <v>0</v>
      </c>
      <c r="AW39" s="31">
        <f t="shared" si="11"/>
        <v>0</v>
      </c>
      <c r="AX39" s="31">
        <f t="shared" si="12"/>
        <v>0</v>
      </c>
      <c r="AY39" s="31">
        <f t="shared" si="13"/>
        <v>0</v>
      </c>
      <c r="AZ39" s="31">
        <f t="shared" si="14"/>
        <v>0</v>
      </c>
      <c r="BA39" s="31">
        <f t="shared" si="15"/>
        <v>0</v>
      </c>
      <c r="BB39" s="31">
        <f t="shared" si="16"/>
        <v>0</v>
      </c>
      <c r="BC39" s="31">
        <f t="shared" si="17"/>
        <v>0</v>
      </c>
      <c r="BD39" s="31">
        <f t="shared" si="18"/>
        <v>0</v>
      </c>
      <c r="BE39" s="31">
        <f t="shared" si="19"/>
        <v>0</v>
      </c>
      <c r="BF39" s="31">
        <f t="shared" si="20"/>
        <v>0</v>
      </c>
      <c r="BG39" s="31">
        <f t="shared" si="21"/>
        <v>0</v>
      </c>
      <c r="BH39" s="31">
        <f t="shared" si="22"/>
        <v>0</v>
      </c>
      <c r="BI39" s="31">
        <f t="shared" si="23"/>
        <v>0</v>
      </c>
      <c r="BJ39" s="34">
        <f t="shared" si="24"/>
        <v>1</v>
      </c>
      <c r="BK39" s="31">
        <f t="shared" si="25"/>
        <v>0</v>
      </c>
      <c r="BL39" s="31">
        <f t="shared" si="26"/>
        <v>0</v>
      </c>
      <c r="BM39" s="31">
        <f t="shared" si="27"/>
        <v>0</v>
      </c>
      <c r="BN39" s="31">
        <f t="shared" si="28"/>
        <v>0</v>
      </c>
      <c r="BO39" s="31">
        <f t="shared" si="29"/>
        <v>0</v>
      </c>
      <c r="BP39" s="31">
        <f t="shared" si="30"/>
        <v>0</v>
      </c>
      <c r="BQ39" s="31">
        <f t="shared" si="31"/>
        <v>0</v>
      </c>
      <c r="BR39" s="31">
        <f t="shared" si="32"/>
        <v>0</v>
      </c>
      <c r="BS39" s="31">
        <f t="shared" si="33"/>
        <v>0</v>
      </c>
      <c r="BT39" s="31">
        <f t="shared" si="34"/>
        <v>0</v>
      </c>
      <c r="BU39" s="31">
        <f t="shared" si="35"/>
        <v>0</v>
      </c>
      <c r="BV39" s="31">
        <f t="shared" si="36"/>
        <v>0</v>
      </c>
      <c r="BW39" s="31">
        <f t="shared" si="37"/>
        <v>0</v>
      </c>
      <c r="BX39" s="31">
        <f t="shared" si="38"/>
        <v>0</v>
      </c>
      <c r="BY39" s="31"/>
    </row>
    <row r="40" spans="1:77" ht="11.25" customHeight="1">
      <c r="A40" s="35">
        <v>32</v>
      </c>
      <c r="B40" s="18" t="s">
        <v>56</v>
      </c>
      <c r="C40" s="28">
        <f t="shared" si="0"/>
        <v>0.21000000000000002</v>
      </c>
      <c r="D40" s="22">
        <v>20</v>
      </c>
      <c r="E40" s="8">
        <f>(21-D40)/20</f>
        <v>0.05</v>
      </c>
      <c r="F40" s="24"/>
      <c r="G40" s="8"/>
      <c r="H40" s="24"/>
      <c r="I40" s="8"/>
      <c r="J40" s="24">
        <v>22</v>
      </c>
      <c r="K40" s="8">
        <f>(26-J40)/25</f>
        <v>0.16</v>
      </c>
      <c r="L40" s="24"/>
      <c r="M40" s="8"/>
      <c r="N40" s="24"/>
      <c r="O40" s="8"/>
      <c r="P40" s="24"/>
      <c r="Q40" s="8"/>
      <c r="R40" s="24"/>
      <c r="S40" s="6"/>
      <c r="T40" s="24"/>
      <c r="U40" s="6"/>
      <c r="V40" s="22"/>
      <c r="W40" s="6"/>
      <c r="X40" s="24"/>
      <c r="Y40" s="6"/>
      <c r="Z40" s="24"/>
      <c r="AA40" s="6"/>
      <c r="AB40" s="24"/>
      <c r="AC40" s="6"/>
      <c r="AD40" s="24"/>
      <c r="AE40" s="6"/>
      <c r="AF40" s="24"/>
      <c r="AG40" s="6"/>
      <c r="AH40" s="24"/>
      <c r="AI40" s="6"/>
      <c r="AJ40" s="24"/>
      <c r="AK40" s="6"/>
      <c r="AL40" s="24"/>
      <c r="AM40" s="8"/>
      <c r="AN40" s="12"/>
      <c r="AO40" s="14">
        <f t="shared" si="5"/>
        <v>2</v>
      </c>
      <c r="AP40" s="36">
        <f t="shared" si="6"/>
        <v>0.05</v>
      </c>
      <c r="AQ40" s="39">
        <f t="shared" si="7"/>
        <v>0.10500000000000001</v>
      </c>
      <c r="AR40" s="36">
        <f t="shared" si="8"/>
        <v>0.16</v>
      </c>
      <c r="AS40" s="40">
        <f t="shared" si="43"/>
        <v>1.7888543819998317</v>
      </c>
      <c r="AT40" s="41">
        <f>MEDIAN(D40,F40,H40,J40,L40,N40,P40,R40,T40,V40,X40,Z40,AB40,AD40,AF40,AH40,AJ40,AL40)</f>
        <v>21</v>
      </c>
      <c r="AU40" s="31">
        <f t="shared" si="9"/>
        <v>0</v>
      </c>
      <c r="AV40" s="31">
        <f t="shared" si="10"/>
        <v>0</v>
      </c>
      <c r="AW40" s="31">
        <f t="shared" si="11"/>
        <v>0</v>
      </c>
      <c r="AX40" s="31">
        <f t="shared" si="12"/>
        <v>0</v>
      </c>
      <c r="AY40" s="31">
        <f t="shared" si="13"/>
        <v>0</v>
      </c>
      <c r="AZ40" s="31">
        <f t="shared" si="14"/>
        <v>0</v>
      </c>
      <c r="BA40" s="31">
        <f t="shared" si="15"/>
        <v>0</v>
      </c>
      <c r="BB40" s="31">
        <f t="shared" si="16"/>
        <v>0</v>
      </c>
      <c r="BC40" s="31">
        <f t="shared" si="17"/>
        <v>0</v>
      </c>
      <c r="BD40" s="31">
        <f t="shared" si="18"/>
        <v>0</v>
      </c>
      <c r="BE40" s="31">
        <f t="shared" si="19"/>
        <v>0</v>
      </c>
      <c r="BF40" s="31">
        <f t="shared" si="20"/>
        <v>0</v>
      </c>
      <c r="BG40" s="31">
        <f t="shared" si="21"/>
        <v>0</v>
      </c>
      <c r="BH40" s="31">
        <f t="shared" si="22"/>
        <v>0</v>
      </c>
      <c r="BI40" s="31">
        <f t="shared" si="23"/>
        <v>0</v>
      </c>
      <c r="BJ40" s="31">
        <f t="shared" si="24"/>
        <v>0</v>
      </c>
      <c r="BK40" s="31">
        <f t="shared" si="25"/>
        <v>0</v>
      </c>
      <c r="BL40" s="31">
        <f t="shared" si="26"/>
        <v>0</v>
      </c>
      <c r="BM40" s="31">
        <f t="shared" si="27"/>
        <v>0</v>
      </c>
      <c r="BN40" s="30">
        <f t="shared" si="28"/>
        <v>1</v>
      </c>
      <c r="BO40" s="31">
        <f t="shared" si="29"/>
        <v>0</v>
      </c>
      <c r="BP40" s="34">
        <f t="shared" si="30"/>
        <v>1</v>
      </c>
      <c r="BQ40" s="31">
        <f t="shared" si="31"/>
        <v>0</v>
      </c>
      <c r="BR40" s="31">
        <f t="shared" si="32"/>
        <v>0</v>
      </c>
      <c r="BS40" s="31">
        <f t="shared" si="33"/>
        <v>0</v>
      </c>
      <c r="BT40" s="31">
        <f t="shared" si="34"/>
        <v>0</v>
      </c>
      <c r="BU40" s="31">
        <f t="shared" si="35"/>
        <v>0</v>
      </c>
      <c r="BV40" s="31">
        <f t="shared" si="36"/>
        <v>0</v>
      </c>
      <c r="BW40" s="31">
        <f t="shared" si="37"/>
        <v>0</v>
      </c>
      <c r="BX40" s="31">
        <f t="shared" si="38"/>
        <v>0</v>
      </c>
      <c r="BY40" s="31"/>
    </row>
    <row r="41" spans="1:77" ht="11.25" customHeight="1">
      <c r="A41" s="35"/>
      <c r="B41" s="18" t="s">
        <v>60</v>
      </c>
      <c r="C41" s="28">
        <f t="shared" si="0"/>
        <v>0.16</v>
      </c>
      <c r="D41" s="21"/>
      <c r="E41" s="8"/>
      <c r="F41" s="24"/>
      <c r="G41" s="8"/>
      <c r="H41" s="24"/>
      <c r="I41" s="8"/>
      <c r="J41" s="24"/>
      <c r="K41" s="8"/>
      <c r="L41" s="24"/>
      <c r="M41" s="8"/>
      <c r="N41" s="24"/>
      <c r="O41" s="8"/>
      <c r="P41" s="24"/>
      <c r="Q41" s="8"/>
      <c r="R41" s="24">
        <v>22</v>
      </c>
      <c r="S41" s="6">
        <f>(26-R41)/25</f>
        <v>0.16</v>
      </c>
      <c r="T41" s="24"/>
      <c r="U41" s="6"/>
      <c r="V41" s="22"/>
      <c r="W41" s="6"/>
      <c r="X41" s="24"/>
      <c r="Y41" s="6"/>
      <c r="Z41" s="24"/>
      <c r="AA41" s="6"/>
      <c r="AB41" s="24"/>
      <c r="AC41" s="6"/>
      <c r="AD41" s="24"/>
      <c r="AE41" s="6"/>
      <c r="AF41" s="24"/>
      <c r="AG41" s="6"/>
      <c r="AH41" s="24"/>
      <c r="AI41" s="6"/>
      <c r="AJ41" s="24"/>
      <c r="AK41" s="6"/>
      <c r="AL41" s="24"/>
      <c r="AM41" s="6"/>
      <c r="AN41" s="12"/>
      <c r="AO41" s="14">
        <f t="shared" si="5"/>
        <v>1</v>
      </c>
      <c r="AP41" s="42">
        <f t="shared" si="6"/>
        <v>0.16</v>
      </c>
      <c r="AQ41" s="43">
        <f t="shared" si="7"/>
        <v>0.16</v>
      </c>
      <c r="AR41" s="42">
        <f t="shared" si="8"/>
        <v>0.16</v>
      </c>
      <c r="AS41" s="40">
        <f t="shared" si="43"/>
        <v>1</v>
      </c>
      <c r="AT41" s="41">
        <f>MEDIAN(D41,F41,H41,J41,L41,N41,P41,R41,T41,V41,X41,Z41,AB41,AD41,AF41,AH41,AJ41,AL41)</f>
        <v>22</v>
      </c>
      <c r="AU41" s="31">
        <f t="shared" si="9"/>
        <v>0</v>
      </c>
      <c r="AV41" s="31">
        <f t="shared" si="10"/>
        <v>0</v>
      </c>
      <c r="AW41" s="31">
        <f t="shared" si="11"/>
        <v>0</v>
      </c>
      <c r="AX41" s="31">
        <f t="shared" si="12"/>
        <v>0</v>
      </c>
      <c r="AY41" s="31">
        <f t="shared" si="13"/>
        <v>0</v>
      </c>
      <c r="AZ41" s="31">
        <f t="shared" si="14"/>
        <v>0</v>
      </c>
      <c r="BA41" s="31">
        <f t="shared" si="15"/>
        <v>0</v>
      </c>
      <c r="BB41" s="31">
        <f t="shared" si="16"/>
        <v>0</v>
      </c>
      <c r="BC41" s="31">
        <f t="shared" si="17"/>
        <v>0</v>
      </c>
      <c r="BD41" s="31">
        <f t="shared" si="18"/>
        <v>0</v>
      </c>
      <c r="BE41" s="31">
        <f t="shared" si="19"/>
        <v>0</v>
      </c>
      <c r="BF41" s="31">
        <f t="shared" si="20"/>
        <v>0</v>
      </c>
      <c r="BG41" s="31">
        <f t="shared" si="21"/>
        <v>0</v>
      </c>
      <c r="BH41" s="31">
        <f t="shared" si="22"/>
        <v>0</v>
      </c>
      <c r="BI41" s="31">
        <f t="shared" si="23"/>
        <v>0</v>
      </c>
      <c r="BJ41" s="31">
        <f t="shared" si="24"/>
        <v>0</v>
      </c>
      <c r="BK41" s="31">
        <f t="shared" si="25"/>
        <v>0</v>
      </c>
      <c r="BL41" s="31">
        <f t="shared" si="26"/>
        <v>0</v>
      </c>
      <c r="BM41" s="31">
        <f t="shared" si="27"/>
        <v>0</v>
      </c>
      <c r="BN41" s="31">
        <f t="shared" si="28"/>
        <v>0</v>
      </c>
      <c r="BO41" s="31">
        <f t="shared" si="29"/>
        <v>0</v>
      </c>
      <c r="BP41" s="34">
        <f t="shared" si="30"/>
        <v>1</v>
      </c>
      <c r="BQ41" s="31">
        <f t="shared" si="31"/>
        <v>0</v>
      </c>
      <c r="BR41" s="31">
        <f t="shared" si="32"/>
        <v>0</v>
      </c>
      <c r="BS41" s="31">
        <f t="shared" si="33"/>
        <v>0</v>
      </c>
      <c r="BT41" s="31">
        <f t="shared" si="34"/>
        <v>0</v>
      </c>
      <c r="BU41" s="31">
        <f t="shared" si="35"/>
        <v>0</v>
      </c>
      <c r="BV41" s="31">
        <f t="shared" si="36"/>
        <v>0</v>
      </c>
      <c r="BW41" s="31">
        <f t="shared" si="37"/>
        <v>0</v>
      </c>
      <c r="BX41" s="31">
        <f t="shared" si="38"/>
        <v>0</v>
      </c>
      <c r="BY41" s="31"/>
    </row>
    <row r="42" spans="1:77" ht="11.25" customHeight="1">
      <c r="A42" s="35"/>
      <c r="B42" s="18" t="s">
        <v>101</v>
      </c>
      <c r="C42" s="28">
        <f t="shared" si="0"/>
        <v>0.13636363636363635</v>
      </c>
      <c r="D42" s="22"/>
      <c r="E42" s="8"/>
      <c r="F42" s="24"/>
      <c r="G42" s="8"/>
      <c r="H42" s="24"/>
      <c r="I42" s="8"/>
      <c r="J42" s="24"/>
      <c r="K42" s="8"/>
      <c r="L42" s="24"/>
      <c r="M42" s="8"/>
      <c r="N42" s="24"/>
      <c r="O42" s="8"/>
      <c r="P42" s="24"/>
      <c r="Q42" s="8"/>
      <c r="R42" s="24"/>
      <c r="S42" s="6"/>
      <c r="T42" s="24"/>
      <c r="U42" s="6"/>
      <c r="V42" s="22"/>
      <c r="W42" s="6"/>
      <c r="X42" s="24"/>
      <c r="Y42" s="6"/>
      <c r="Z42" s="24">
        <v>20</v>
      </c>
      <c r="AA42" s="6">
        <f t="shared" si="3"/>
        <v>0.13636363636363635</v>
      </c>
      <c r="AB42" s="24"/>
      <c r="AC42" s="6"/>
      <c r="AD42" s="24"/>
      <c r="AE42" s="6"/>
      <c r="AF42" s="24"/>
      <c r="AG42" s="6"/>
      <c r="AH42" s="24"/>
      <c r="AI42" s="6"/>
      <c r="AJ42" s="24"/>
      <c r="AK42" s="6"/>
      <c r="AL42" s="24"/>
      <c r="AM42" s="6"/>
      <c r="AN42" s="12"/>
      <c r="AO42" s="14">
        <f t="shared" si="5"/>
        <v>1</v>
      </c>
      <c r="AP42" s="42">
        <f t="shared" si="6"/>
        <v>0.13636363636363635</v>
      </c>
      <c r="AQ42" s="43">
        <f t="shared" si="7"/>
        <v>0.13636363636363635</v>
      </c>
      <c r="AR42" s="42">
        <f t="shared" si="8"/>
        <v>0.13636363636363635</v>
      </c>
      <c r="AS42" s="40">
        <f t="shared" si="43"/>
        <v>1</v>
      </c>
      <c r="AT42" s="41">
        <f>MEDIAN(D42,F42,H42,J42,L42,N42,P42,R42,T42,V42,X42,Z42,AB42,AD42,AF42,AH42,AJ42,AL42)</f>
        <v>20</v>
      </c>
      <c r="AU42" s="31">
        <f t="shared" si="9"/>
        <v>0</v>
      </c>
      <c r="AV42" s="31">
        <f t="shared" si="10"/>
        <v>0</v>
      </c>
      <c r="AW42" s="31">
        <f t="shared" si="11"/>
        <v>0</v>
      </c>
      <c r="AX42" s="31">
        <f t="shared" si="12"/>
        <v>0</v>
      </c>
      <c r="AY42" s="31">
        <f t="shared" si="13"/>
        <v>0</v>
      </c>
      <c r="AZ42" s="31">
        <f t="shared" si="14"/>
        <v>0</v>
      </c>
      <c r="BA42" s="31">
        <f t="shared" si="15"/>
        <v>0</v>
      </c>
      <c r="BB42" s="31">
        <f t="shared" si="16"/>
        <v>0</v>
      </c>
      <c r="BC42" s="31">
        <f t="shared" si="17"/>
        <v>0</v>
      </c>
      <c r="BD42" s="31">
        <f t="shared" si="18"/>
        <v>0</v>
      </c>
      <c r="BE42" s="31">
        <f t="shared" si="19"/>
        <v>0</v>
      </c>
      <c r="BF42" s="31">
        <f t="shared" si="20"/>
        <v>0</v>
      </c>
      <c r="BG42" s="31">
        <f t="shared" si="21"/>
        <v>0</v>
      </c>
      <c r="BH42" s="31">
        <f t="shared" si="22"/>
        <v>0</v>
      </c>
      <c r="BI42" s="31">
        <f t="shared" si="23"/>
        <v>0</v>
      </c>
      <c r="BJ42" s="31">
        <f t="shared" si="24"/>
        <v>0</v>
      </c>
      <c r="BK42" s="31">
        <f t="shared" si="25"/>
        <v>0</v>
      </c>
      <c r="BL42" s="31">
        <f t="shared" si="26"/>
        <v>0</v>
      </c>
      <c r="BM42" s="31">
        <f t="shared" si="27"/>
        <v>0</v>
      </c>
      <c r="BN42" s="34">
        <f t="shared" si="28"/>
        <v>1</v>
      </c>
      <c r="BO42" s="31">
        <f t="shared" si="29"/>
        <v>0</v>
      </c>
      <c r="BP42" s="31">
        <f t="shared" si="30"/>
        <v>0</v>
      </c>
      <c r="BQ42" s="31">
        <f t="shared" si="31"/>
        <v>0</v>
      </c>
      <c r="BR42" s="31">
        <f t="shared" si="32"/>
        <v>0</v>
      </c>
      <c r="BS42" s="31">
        <f t="shared" si="33"/>
        <v>0</v>
      </c>
      <c r="BT42" s="31">
        <f t="shared" si="34"/>
        <v>0</v>
      </c>
      <c r="BU42" s="31">
        <f t="shared" si="35"/>
        <v>0</v>
      </c>
      <c r="BV42" s="31">
        <f t="shared" si="36"/>
        <v>0</v>
      </c>
      <c r="BW42" s="31">
        <f t="shared" si="37"/>
        <v>0</v>
      </c>
      <c r="BX42" s="31">
        <f t="shared" si="38"/>
        <v>0</v>
      </c>
      <c r="BY42" s="31"/>
    </row>
    <row r="43" spans="1:77" ht="11.25" customHeight="1">
      <c r="A43" s="35"/>
      <c r="B43" s="18" t="s">
        <v>87</v>
      </c>
      <c r="C43" s="28">
        <f t="shared" si="0"/>
        <v>0.12</v>
      </c>
      <c r="D43" s="21"/>
      <c r="E43" s="8"/>
      <c r="F43" s="23"/>
      <c r="G43" s="8"/>
      <c r="H43" s="23"/>
      <c r="I43" s="8"/>
      <c r="J43" s="23">
        <v>23</v>
      </c>
      <c r="K43" s="8">
        <f>(26-J43)/25</f>
        <v>0.12</v>
      </c>
      <c r="L43" s="23"/>
      <c r="M43" s="8"/>
      <c r="N43" s="23"/>
      <c r="O43" s="8"/>
      <c r="P43" s="23"/>
      <c r="Q43" s="8"/>
      <c r="R43" s="23"/>
      <c r="S43" s="8"/>
      <c r="T43" s="23"/>
      <c r="U43" s="8"/>
      <c r="V43" s="21"/>
      <c r="W43" s="8"/>
      <c r="X43" s="23"/>
      <c r="Y43" s="8"/>
      <c r="Z43" s="23"/>
      <c r="AA43" s="8"/>
      <c r="AB43" s="23"/>
      <c r="AC43" s="8"/>
      <c r="AD43" s="23"/>
      <c r="AE43" s="8"/>
      <c r="AF43" s="23"/>
      <c r="AG43" s="8"/>
      <c r="AH43" s="23"/>
      <c r="AI43" s="6"/>
      <c r="AJ43" s="23"/>
      <c r="AK43" s="8"/>
      <c r="AL43" s="23"/>
      <c r="AM43" s="8"/>
      <c r="AN43" s="11"/>
      <c r="AO43" s="14">
        <f t="shared" si="5"/>
        <v>1</v>
      </c>
      <c r="AP43" s="42">
        <f t="shared" si="6"/>
        <v>0.12</v>
      </c>
      <c r="AQ43" s="43">
        <f t="shared" si="7"/>
        <v>0.12</v>
      </c>
      <c r="AR43" s="42">
        <f t="shared" si="8"/>
        <v>0.12</v>
      </c>
      <c r="AS43" s="40">
        <f t="shared" si="43"/>
        <v>1</v>
      </c>
      <c r="AT43" s="41">
        <f>MEDIAN(D43,F43,H43,J43,L43,N43,P43,R43,T43,V43,X43,Z43,AB43,AD43,AF43,AH43,AJ43,AL43)</f>
        <v>23</v>
      </c>
      <c r="AU43" s="31">
        <f t="shared" si="9"/>
        <v>0</v>
      </c>
      <c r="AV43" s="31">
        <f t="shared" si="10"/>
        <v>0</v>
      </c>
      <c r="AW43" s="31">
        <f t="shared" si="11"/>
        <v>0</v>
      </c>
      <c r="AX43" s="31">
        <f t="shared" si="12"/>
        <v>0</v>
      </c>
      <c r="AY43" s="31">
        <f t="shared" si="13"/>
        <v>0</v>
      </c>
      <c r="AZ43" s="31">
        <f t="shared" si="14"/>
        <v>0</v>
      </c>
      <c r="BA43" s="31">
        <f t="shared" si="15"/>
        <v>0</v>
      </c>
      <c r="BB43" s="31">
        <f t="shared" si="16"/>
        <v>0</v>
      </c>
      <c r="BC43" s="31">
        <f t="shared" si="17"/>
        <v>0</v>
      </c>
      <c r="BD43" s="31">
        <f t="shared" si="18"/>
        <v>0</v>
      </c>
      <c r="BE43" s="31">
        <f t="shared" si="19"/>
        <v>0</v>
      </c>
      <c r="BF43" s="31">
        <f t="shared" si="20"/>
        <v>0</v>
      </c>
      <c r="BG43" s="31">
        <f t="shared" si="21"/>
        <v>0</v>
      </c>
      <c r="BH43" s="31">
        <f t="shared" si="22"/>
        <v>0</v>
      </c>
      <c r="BI43" s="31">
        <f t="shared" si="23"/>
        <v>0</v>
      </c>
      <c r="BJ43" s="31">
        <f t="shared" si="24"/>
        <v>0</v>
      </c>
      <c r="BK43" s="31">
        <f t="shared" si="25"/>
        <v>0</v>
      </c>
      <c r="BL43" s="31">
        <f t="shared" si="26"/>
        <v>0</v>
      </c>
      <c r="BM43" s="31">
        <f t="shared" si="27"/>
        <v>0</v>
      </c>
      <c r="BN43" s="31">
        <f t="shared" si="28"/>
        <v>0</v>
      </c>
      <c r="BO43" s="31">
        <f t="shared" si="29"/>
        <v>0</v>
      </c>
      <c r="BP43" s="31">
        <f t="shared" si="30"/>
        <v>0</v>
      </c>
      <c r="BQ43" s="34">
        <f t="shared" si="31"/>
        <v>1</v>
      </c>
      <c r="BR43" s="31">
        <f t="shared" si="32"/>
        <v>0</v>
      </c>
      <c r="BS43" s="31">
        <f t="shared" si="33"/>
        <v>0</v>
      </c>
      <c r="BT43" s="31">
        <f t="shared" si="34"/>
        <v>0</v>
      </c>
      <c r="BU43" s="31">
        <f t="shared" si="35"/>
        <v>0</v>
      </c>
      <c r="BV43" s="31">
        <f t="shared" si="36"/>
        <v>0</v>
      </c>
      <c r="BW43" s="31">
        <f t="shared" si="37"/>
        <v>0</v>
      </c>
      <c r="BX43" s="31">
        <f t="shared" si="38"/>
        <v>0</v>
      </c>
      <c r="BY43" s="31"/>
    </row>
    <row r="45" ht="12.75">
      <c r="B45" s="29"/>
    </row>
    <row r="46" ht="12.75">
      <c r="B46" s="29" t="s">
        <v>62</v>
      </c>
    </row>
    <row r="47" ht="12.75">
      <c r="B47" s="29" t="s">
        <v>58</v>
      </c>
    </row>
    <row r="48" ht="12.75">
      <c r="B48" s="29" t="s">
        <v>66</v>
      </c>
    </row>
    <row r="49" ht="12.75">
      <c r="B49" s="29"/>
    </row>
    <row r="50" ht="12.75">
      <c r="B50" s="29" t="s">
        <v>65</v>
      </c>
    </row>
    <row r="51" ht="12.75">
      <c r="B51" s="29" t="s">
        <v>78</v>
      </c>
    </row>
    <row r="52" ht="12.75">
      <c r="B52" s="33"/>
    </row>
  </sheetData>
  <mergeCells count="27">
    <mergeCell ref="H1:I1"/>
    <mergeCell ref="J1:K1"/>
    <mergeCell ref="AU1:BY1"/>
    <mergeCell ref="AS1:AS2"/>
    <mergeCell ref="T1:U1"/>
    <mergeCell ref="AT1:AT2"/>
    <mergeCell ref="AH1:AI1"/>
    <mergeCell ref="AJ1:AK1"/>
    <mergeCell ref="AL1:AM1"/>
    <mergeCell ref="AR1:AR2"/>
    <mergeCell ref="A1:A2"/>
    <mergeCell ref="AQ1:AQ2"/>
    <mergeCell ref="AO1:AO2"/>
    <mergeCell ref="B1:B2"/>
    <mergeCell ref="L1:M1"/>
    <mergeCell ref="N1:O1"/>
    <mergeCell ref="D1:E1"/>
    <mergeCell ref="F1:G1"/>
    <mergeCell ref="P1:Q1"/>
    <mergeCell ref="R1:S1"/>
    <mergeCell ref="AP1:AP2"/>
    <mergeCell ref="AF1:AG1"/>
    <mergeCell ref="V1:W1"/>
    <mergeCell ref="AD1:AE1"/>
    <mergeCell ref="AB1:AC1"/>
    <mergeCell ref="Z1:AA1"/>
    <mergeCell ref="X1:Y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HoloColor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Hacsek Tamás</dc:creator>
  <cp:keywords/>
  <dc:description/>
  <cp:lastModifiedBy>abc</cp:lastModifiedBy>
  <dcterms:created xsi:type="dcterms:W3CDTF">2006-01-24T09:34:56Z</dcterms:created>
  <dcterms:modified xsi:type="dcterms:W3CDTF">2006-09-24T13:03:20Z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