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0" windowWidth="10695" windowHeight="9285" tabRatio="325" activeTab="0"/>
  </bookViews>
  <sheets>
    <sheet name="ROE egyéni versenyek" sheetId="1" r:id="rId1"/>
  </sheets>
  <definedNames/>
  <calcPr fullCalcOnLoad="1"/>
</workbook>
</file>

<file path=xl/sharedStrings.xml><?xml version="1.0" encoding="utf-8"?>
<sst xmlns="http://schemas.openxmlformats.org/spreadsheetml/2006/main" count="3240" uniqueCount="826">
  <si>
    <t xml:space="preserve">Gál Imréné Marika, Budapest </t>
  </si>
  <si>
    <t xml:space="preserve">E. Kovács Imre, Szabadszállás  </t>
  </si>
  <si>
    <t xml:space="preserve">Takács Adrienne, Budapest </t>
  </si>
  <si>
    <t xml:space="preserve">Arató Nándor, Mohács </t>
  </si>
  <si>
    <t xml:space="preserve">Légrádi Lajos, Pécs </t>
  </si>
  <si>
    <t xml:space="preserve">Nyiri Ágnes, Budapest </t>
  </si>
  <si>
    <t xml:space="preserve">Lagyánszki Ágnes, Budapest </t>
  </si>
  <si>
    <t xml:space="preserve">Forgács Imre, Debrecen </t>
  </si>
  <si>
    <t xml:space="preserve">Seltsam László, Budapest  </t>
  </si>
  <si>
    <t xml:space="preserve">Szöllösi József, Martfű </t>
  </si>
  <si>
    <t xml:space="preserve">Rabné Csík Éva, Martfű </t>
  </si>
  <si>
    <t xml:space="preserve">Csanda Lajos, Budapest </t>
  </si>
  <si>
    <t xml:space="preserve">Hankóné Zsilák Katalin, Békéscsaba </t>
  </si>
  <si>
    <t>Zahorán János, Békéscsaba</t>
  </si>
  <si>
    <t xml:space="preserve">Makai Lászlóné, Martfű </t>
  </si>
  <si>
    <t xml:space="preserve">Banai Zoltánné, Pápa </t>
  </si>
  <si>
    <t xml:space="preserve">Bárdos István, Ózd </t>
  </si>
  <si>
    <t xml:space="preserve">Győriné Lehel Mária, Kalocsa </t>
  </si>
  <si>
    <t xml:space="preserve">Forgács Imréné, Debrecen </t>
  </si>
  <si>
    <t>Varga István, Budapest</t>
  </si>
  <si>
    <t xml:space="preserve">Oravecz Márta, Budapest </t>
  </si>
  <si>
    <t xml:space="preserve">Gergely Edit, Martfű </t>
  </si>
  <si>
    <t xml:space="preserve">Szentgyörgyi István, Budapest </t>
  </si>
  <si>
    <t>Vida István, Székesfehérvár</t>
  </si>
  <si>
    <t xml:space="preserve">Füzesi Pál, Szentmártonkáta </t>
  </si>
  <si>
    <t xml:space="preserve">M. Nagy József, Budapest </t>
  </si>
  <si>
    <t xml:space="preserve">Ferenczi Jánosné, Jászapáti </t>
  </si>
  <si>
    <t xml:space="preserve">Pókáné Hernádi Edit, Budapest </t>
  </si>
  <si>
    <t xml:space="preserve">Vágóné Donkó Katalin, Jászapáti </t>
  </si>
  <si>
    <t xml:space="preserve">Gulyás Kálmánné, Tatabánya </t>
  </si>
  <si>
    <t xml:space="preserve">Szabó Jenő, Budapest </t>
  </si>
  <si>
    <t xml:space="preserve">Geszti Sándorné, Békéscsaba </t>
  </si>
  <si>
    <t xml:space="preserve">Szászné Gulyás Katalin, Tatabánya </t>
  </si>
  <si>
    <t>Engel György, Budapest</t>
  </si>
  <si>
    <t>Fogarasi Noémi, Budapest</t>
  </si>
  <si>
    <t>Magasi Péterné, Székesfehérvár</t>
  </si>
  <si>
    <t xml:space="preserve">Feketéné Túri Csilla, Albertirsa </t>
  </si>
  <si>
    <t xml:space="preserve">Róth Jánosné, Szombathely </t>
  </si>
  <si>
    <t>Détári István, Budapest</t>
  </si>
  <si>
    <t xml:space="preserve">Csongrádi Ibolya, Tatabánya </t>
  </si>
  <si>
    <t xml:space="preserve">Derencsényi Béla, Ózd </t>
  </si>
  <si>
    <t xml:space="preserve">Csővári László, Budapest </t>
  </si>
  <si>
    <t xml:space="preserve">Szabó István, Kalocsa </t>
  </si>
  <si>
    <t xml:space="preserve">Keszthelyi Melinda, Budapest </t>
  </si>
  <si>
    <t>Papagorasz Takisz, Székesfehérvár</t>
  </si>
  <si>
    <t>Mártáné Major Julianna, Szeged</t>
  </si>
  <si>
    <t xml:space="preserve">Varga Erzsébet, Szécsény </t>
  </si>
  <si>
    <t>Muzsay András, Budapest</t>
  </si>
  <si>
    <t xml:space="preserve">Bus Istvánné, Budapest </t>
  </si>
  <si>
    <t>Pintér Jánosné, Székesfehérvár</t>
  </si>
  <si>
    <t>Vágóné Hernádi Márta, Budapest</t>
  </si>
  <si>
    <t xml:space="preserve">Inzsöl Zsolt, Szombathely </t>
  </si>
  <si>
    <t>Szűcs Csaba, Makó</t>
  </si>
  <si>
    <t xml:space="preserve">Seprényi Elek, Kunfehértó </t>
  </si>
  <si>
    <t>Horváth Miklós, Székesfehérvár</t>
  </si>
  <si>
    <t xml:space="preserve">Simon Judit, Budapest </t>
  </si>
  <si>
    <t xml:space="preserve">Károlyi Zsuzsa, Budapest </t>
  </si>
  <si>
    <t>Faddi Imre, Székesfehérvár</t>
  </si>
  <si>
    <t>Kiss István, Budapest</t>
  </si>
  <si>
    <t>Dósai János,  Budapest</t>
  </si>
  <si>
    <t>Téglás Ferenc, Székesfehérvár</t>
  </si>
  <si>
    <t xml:space="preserve">Wimmer Csilla </t>
  </si>
  <si>
    <t xml:space="preserve">Süttő Józsefné, Jászapáti </t>
  </si>
  <si>
    <t xml:space="preserve">Dávid Ferenc, Vép </t>
  </si>
  <si>
    <t xml:space="preserve">Képes Gáborné, Mátészalka </t>
  </si>
  <si>
    <t xml:space="preserve">Kövesdi László, Budapest </t>
  </si>
  <si>
    <t xml:space="preserve">Molnár Katalin, Mezőtúr </t>
  </si>
  <si>
    <t xml:space="preserve">Gál Béla, Budapest </t>
  </si>
  <si>
    <t xml:space="preserve">Bakos Ferenc, Martfű </t>
  </si>
  <si>
    <t xml:space="preserve">Zayzon Csaba, Budapest </t>
  </si>
  <si>
    <t xml:space="preserve">Salgó Sándor, Budapest </t>
  </si>
  <si>
    <t xml:space="preserve">Varga István, Debrecen </t>
  </si>
  <si>
    <t xml:space="preserve">Czövek Ildikó, Budapest </t>
  </si>
  <si>
    <t xml:space="preserve">Molnár Márta, Szombathely </t>
  </si>
  <si>
    <t xml:space="preserve">Galó Jánosné, Békéscsaba </t>
  </si>
  <si>
    <t xml:space="preserve">Lajtai Lajos, Budapest </t>
  </si>
  <si>
    <t xml:space="preserve">Juhász Tibor, Szeged </t>
  </si>
  <si>
    <t xml:space="preserve">Mucsy Iván, Budapest </t>
  </si>
  <si>
    <t xml:space="preserve">Kovács Béla, Bükkszentkereszt </t>
  </si>
  <si>
    <t xml:space="preserve">Barna László, Budapest </t>
  </si>
  <si>
    <t xml:space="preserve">Kovács Béla Sándor, Székesfehérvár </t>
  </si>
  <si>
    <t xml:space="preserve">Takács László, Budakeszi </t>
  </si>
  <si>
    <t xml:space="preserve">Tóth Ferenc, Szirmabesenyő </t>
  </si>
  <si>
    <t xml:space="preserve">Bökönyi László, Debrecen </t>
  </si>
  <si>
    <t>Nemcsik László, Salgótarján</t>
  </si>
  <si>
    <t xml:space="preserve">Matócsi Illés Gábor, Budapest </t>
  </si>
  <si>
    <t>Marossy Ödönné, Martfű</t>
  </si>
  <si>
    <t xml:space="preserve">Szemerey Dániel, Nyíregyháza </t>
  </si>
  <si>
    <t>Zahorán Pál, Békéscsaba</t>
  </si>
  <si>
    <t xml:space="preserve">Mucsi Istvánné, Békés </t>
  </si>
  <si>
    <t xml:space="preserve">Kovács Katalin, Budapest </t>
  </si>
  <si>
    <t xml:space="preserve">Mitykó Jánosné, Békéscsaba </t>
  </si>
  <si>
    <t xml:space="preserve">Kovács Barnabásné, Gyula </t>
  </si>
  <si>
    <t xml:space="preserve">Molnár Lajos, Ózd </t>
  </si>
  <si>
    <t xml:space="preserve">Halmosné Pákozdi Erzsébet, Vésztő </t>
  </si>
  <si>
    <t xml:space="preserve">Szalma Béláné, Budapest </t>
  </si>
  <si>
    <t>Lai Gábor, Budapest</t>
  </si>
  <si>
    <t xml:space="preserve">Richter Erzsébet, Debrecen </t>
  </si>
  <si>
    <t>Forgács László, Debrecen</t>
  </si>
  <si>
    <t xml:space="preserve">Guth Katalin, Budapest </t>
  </si>
  <si>
    <t xml:space="preserve">Wágner Sándorné, Békéscsaba  </t>
  </si>
  <si>
    <t xml:space="preserve">Bálint Györgyné, Gyula </t>
  </si>
  <si>
    <t>Földi Ferenc, Budapest</t>
  </si>
  <si>
    <t xml:space="preserve">Németh Krisztina, Tatabánya </t>
  </si>
  <si>
    <t xml:space="preserve">Nagy Mariann, Budapest </t>
  </si>
  <si>
    <t xml:space="preserve">Debreczeni Dánielné, Székesfehérvár </t>
  </si>
  <si>
    <t>Guber István, Székesfehérvár</t>
  </si>
  <si>
    <t>Pach Sándorné, Budapest</t>
  </si>
  <si>
    <t xml:space="preserve">Róka Gábor, Tatabánya </t>
  </si>
  <si>
    <t xml:space="preserve">Szegő Zsolt, Debrecen </t>
  </si>
  <si>
    <t>Fürst Sándorné, Budapest</t>
  </si>
  <si>
    <t xml:space="preserve">Karáth Attila, Bérbaltavár </t>
  </si>
  <si>
    <t xml:space="preserve">Kiss Edina, Dunakeszi </t>
  </si>
  <si>
    <t xml:space="preserve">Pósalaki Ambrus, Kaba </t>
  </si>
  <si>
    <t>Szalay Annamária, Tapolca</t>
  </si>
  <si>
    <t xml:space="preserve">Haja László, Kaba </t>
  </si>
  <si>
    <t xml:space="preserve">Almási Sándor, Pilis </t>
  </si>
  <si>
    <t xml:space="preserve">Péterfia Réka, Kiskunhalas </t>
  </si>
  <si>
    <t>Punger Jánosné, Székesfehérvár</t>
  </si>
  <si>
    <t xml:space="preserve">Bakó Orsolya, Budapest </t>
  </si>
  <si>
    <t xml:space="preserve">Király Józsefné, Tatabánya </t>
  </si>
  <si>
    <t xml:space="preserve">Fábián Ferenc, Szécsény </t>
  </si>
  <si>
    <t xml:space="preserve">Juhász László, Kalocsa </t>
  </si>
  <si>
    <t xml:space="preserve">Rába Lilián, Kőszeg </t>
  </si>
  <si>
    <t xml:space="preserve">Bozó Józsefné, Martfű </t>
  </si>
  <si>
    <t>Farkas Gábor, Budapest</t>
  </si>
  <si>
    <t xml:space="preserve">Fekete Zoltán, Békéscsaba </t>
  </si>
  <si>
    <t xml:space="preserve">Kiss Lajosné, Szécsény </t>
  </si>
  <si>
    <t xml:space="preserve">Richterné Taba Csilla, Fajsz </t>
  </si>
  <si>
    <t xml:space="preserve">Asbóth Lászlóné, Székesfehérvár </t>
  </si>
  <si>
    <t xml:space="preserve">Varga Györgyné, Martfű </t>
  </si>
  <si>
    <t xml:space="preserve">Hatházi Mónika, Kiskunhalas </t>
  </si>
  <si>
    <t>Galambos Tiborné, Budapest</t>
  </si>
  <si>
    <t xml:space="preserve">Sárközi Mária, Budapest </t>
  </si>
  <si>
    <t xml:space="preserve">Cserina Kinga, Debrecen </t>
  </si>
  <si>
    <t>Zahorán Pálné, Békéscsaba</t>
  </si>
  <si>
    <t xml:space="preserve">Lovas Géza, Kaba </t>
  </si>
  <si>
    <t xml:space="preserve">Tompa Mihály ifj., Szombathely </t>
  </si>
  <si>
    <t xml:space="preserve">Szabó Attila, Kaba </t>
  </si>
  <si>
    <t xml:space="preserve">Kincses Jánosné, Vésztő </t>
  </si>
  <si>
    <t xml:space="preserve">Verasztó János, Orosháza </t>
  </si>
  <si>
    <t xml:space="preserve">Magdics Andrea, Torony </t>
  </si>
  <si>
    <t xml:space="preserve">Gulyás Lászlóné, Székesfehérvár </t>
  </si>
  <si>
    <t>E. Kovács Imréné, Szabadszállás</t>
  </si>
  <si>
    <t xml:space="preserve">Gyócsy Géza, Balassagyarmat </t>
  </si>
  <si>
    <t xml:space="preserve">Hacsek Tamás, Budapest </t>
  </si>
  <si>
    <t>Bakos András, Martfű</t>
  </si>
  <si>
    <t xml:space="preserve">Bartha Gyula, Csobánka </t>
  </si>
  <si>
    <t xml:space="preserve">Lovas Julianna, Vértesszőlős </t>
  </si>
  <si>
    <t xml:space="preserve">Osvalt László, Budapest </t>
  </si>
  <si>
    <t xml:space="preserve">Mosonyi Géza, Pécs </t>
  </si>
  <si>
    <t xml:space="preserve">Szalay Dénes, Győr </t>
  </si>
  <si>
    <t xml:space="preserve">Füzesiné Nyilasy Éva, Szentm.káta </t>
  </si>
  <si>
    <t xml:space="preserve">Szalmási Attila, Tenk </t>
  </si>
  <si>
    <t xml:space="preserve">Kovács Katalin, Ózd </t>
  </si>
  <si>
    <t xml:space="preserve">István György, Miskolc </t>
  </si>
  <si>
    <t xml:space="preserve">Erdősy István, Székesfehérvár </t>
  </si>
  <si>
    <t xml:space="preserve">V. Tompa Mihály, Szombathely </t>
  </si>
  <si>
    <t xml:space="preserve">Madlena Mihály, Tatabánya </t>
  </si>
  <si>
    <t xml:space="preserve">Erdész István, Szeged </t>
  </si>
  <si>
    <t>Freud Róbert, Budapest</t>
  </si>
  <si>
    <t>Nováky Béla, Budapest</t>
  </si>
  <si>
    <t xml:space="preserve">Savanya István, Szeged </t>
  </si>
  <si>
    <t>H</t>
  </si>
  <si>
    <t>J</t>
  </si>
  <si>
    <t>K</t>
  </si>
  <si>
    <t>M</t>
  </si>
  <si>
    <t>Papp Ferenc, Martfű</t>
  </si>
  <si>
    <t>Jancsó Gábor, Kerepes</t>
  </si>
  <si>
    <t>Verasztó Zoltán, Orosháza</t>
  </si>
  <si>
    <t>Anik László, Debrecen</t>
  </si>
  <si>
    <t>Zayzon Éva, Székesfehérvár</t>
  </si>
  <si>
    <t>Földi Tibor, Martfü</t>
  </si>
  <si>
    <t>Szűcs Imre, Szabadszállás</t>
  </si>
  <si>
    <t>Szemán Attila, Szolnok</t>
  </si>
  <si>
    <t>Németh Orsolya Valéria, T.bánya</t>
  </si>
  <si>
    <t>Paposi Sándor, Szolnok</t>
  </si>
  <si>
    <t>Szemerey Ádám, Nyíregyháza</t>
  </si>
  <si>
    <t>Pálinkás László, Budapest</t>
  </si>
  <si>
    <t>Krasznai István, Gyula</t>
  </si>
  <si>
    <t>Péterfia Nóra, Kiskunhalas</t>
  </si>
  <si>
    <t>Tóthné Durkó Zsuzsanna, Gyula</t>
  </si>
  <si>
    <t>Némedi József, Békéscsaba</t>
  </si>
  <si>
    <t>Francz Mária, Kalocsa</t>
  </si>
  <si>
    <t>Bartha Dániel, Budapest</t>
  </si>
  <si>
    <t>Magasi Péter, Székesfehérvár</t>
  </si>
  <si>
    <t>Krasznai Csaba, Gyula</t>
  </si>
  <si>
    <t>Prókai István, Gyula</t>
  </si>
  <si>
    <t>Simó Sylvia, Budapest</t>
  </si>
  <si>
    <t>Galambos Tünde, Budapest</t>
  </si>
  <si>
    <t>Madlena Mihályné, Tatabánya</t>
  </si>
  <si>
    <t>Varga Éva, Békéscsaba</t>
  </si>
  <si>
    <t>Tóth Sándorné, Debrecen</t>
  </si>
  <si>
    <t>Tóth István, Kalocsa</t>
  </si>
  <si>
    <t>Arató Lajosné, Gyula</t>
  </si>
  <si>
    <t>Zöld Lajos, Debrecen</t>
  </si>
  <si>
    <t>Máté Sándorné, Gyula</t>
  </si>
  <si>
    <t>Pappné Apáti Enikő, Békéscsaba</t>
  </si>
  <si>
    <t>Seidner Tamás, Budapest</t>
  </si>
  <si>
    <t>Fekete Károlyné, Kaba</t>
  </si>
  <si>
    <t>Széles Attila, Balassagyarmat</t>
  </si>
  <si>
    <t>Bondár Judit, Békéscsaba</t>
  </si>
  <si>
    <t>Csomák László, Szabadszállás</t>
  </si>
  <si>
    <t>Borbély Erzsébet, Kaba</t>
  </si>
  <si>
    <t>Bakó Eszter, Budapest</t>
  </si>
  <si>
    <t>Csaliné Szilárd Anna, Sz.f.vár</t>
  </si>
  <si>
    <t>Kovács Józsefné, Kaba</t>
  </si>
  <si>
    <t>Molnár Katalin, Békéscsaba</t>
  </si>
  <si>
    <t>Kósa László, Budapest</t>
  </si>
  <si>
    <t xml:space="preserve">Horváthné Győrffy Valéria, Debrecen </t>
  </si>
  <si>
    <t xml:space="preserve">Téglássy Sándorné, Békéscsaba </t>
  </si>
  <si>
    <t>Bárdiné Békési Mária, Békés</t>
  </si>
  <si>
    <t>Kategória</t>
  </si>
  <si>
    <t>Bertók Tibor, Jobbágyi</t>
  </si>
  <si>
    <t>Tóth Sándor, Orosháza</t>
  </si>
  <si>
    <t>Klein Anna, Szeged</t>
  </si>
  <si>
    <t>Horváth László, Százhalombatta</t>
  </si>
  <si>
    <t>Bori Géza, Szombathely</t>
  </si>
  <si>
    <t>Török Gyula, Szolnok</t>
  </si>
  <si>
    <t>Szabó Albert, Szolnok</t>
  </si>
  <si>
    <t>Kapitanov Vilmos, Szeged</t>
  </si>
  <si>
    <t>Jankov László, Orosháza</t>
  </si>
  <si>
    <t>Szalay Antalné, Budapest</t>
  </si>
  <si>
    <t>Csókási Zsolt, Budapest</t>
  </si>
  <si>
    <t>Csík Csaba, Martfű</t>
  </si>
  <si>
    <t>Juhász Sándorné, Budapest</t>
  </si>
  <si>
    <t>Szentesi Sándorné, Kaba</t>
  </si>
  <si>
    <t>Szilágyiné Tóth Éva, Monor</t>
  </si>
  <si>
    <t>Apáti Istvánné, Békéscsaba</t>
  </si>
  <si>
    <t>Hollósi Mihály, Szolnok</t>
  </si>
  <si>
    <t>Tresó Gábor, Balassagyarmat</t>
  </si>
  <si>
    <t>Varró Sándor, Orosháza</t>
  </si>
  <si>
    <t>Kiss Péter, Békéscsaba</t>
  </si>
  <si>
    <t>Fejes Mária, Szakmár</t>
  </si>
  <si>
    <t>Ponyi Gyuláné, Balassagyarmat</t>
  </si>
  <si>
    <t>Molnár Zoltánné, Budapest</t>
  </si>
  <si>
    <t>Köteles Istvánné, Martfü</t>
  </si>
  <si>
    <t>Tajti Lászlóné, Jászapáti</t>
  </si>
  <si>
    <t>Szalai Gergely, Szügy</t>
  </si>
  <si>
    <t>Sugár Béláné, Szeged</t>
  </si>
  <si>
    <t>Hajdu Istvánné, Budapest</t>
  </si>
  <si>
    <t xml:space="preserve">Lup Zoltán, Békéscsaba </t>
  </si>
  <si>
    <t>Forgács Péter, Debrecen</t>
  </si>
  <si>
    <t>Albrecht Ferenc, Pécs</t>
  </si>
  <si>
    <t>Babucs Illés, Jászapáti</t>
  </si>
  <si>
    <t>Barna Zoltán, Miskolc</t>
  </si>
  <si>
    <t>Bartuszek Ágnes, Budapest</t>
  </si>
  <si>
    <t>Bereczky István, Orosháza</t>
  </si>
  <si>
    <t>Borbás Lászlóné, Jászapáti</t>
  </si>
  <si>
    <t>Boros Gabriella, Budapest</t>
  </si>
  <si>
    <t>Borsos Péter, Jászapáti</t>
  </si>
  <si>
    <t>Botlik Béla, Üllő</t>
  </si>
  <si>
    <t>Csontos Józsefné, Budapest</t>
  </si>
  <si>
    <t>Csurgó Lajosné, Jászapáti</t>
  </si>
  <si>
    <t>Czetterné Petró Judit, Monor</t>
  </si>
  <si>
    <t>Dávid Istvánné, Békéscsaba</t>
  </si>
  <si>
    <t>Donkó Veronika, Jászapáti</t>
  </si>
  <si>
    <t>Buday Zsuzsanna, Budapest</t>
  </si>
  <si>
    <t>Ditrói Péter, Debrecen</t>
  </si>
  <si>
    <t>Drobni Sándorné, Tatabánya</t>
  </si>
  <si>
    <t>Faragó Árpád, Kunfehértó</t>
  </si>
  <si>
    <t>Faragó Lajos, Kunfehértó</t>
  </si>
  <si>
    <t>Fekete László, Martfű</t>
  </si>
  <si>
    <t>Frits Lászlóné, Budapest</t>
  </si>
  <si>
    <t>Gulyás Mária, Jászapáti</t>
  </si>
  <si>
    <t>Hidvégi Mihály, Pinnye</t>
  </si>
  <si>
    <t>Hubai Jánosné, Jászapáti</t>
  </si>
  <si>
    <t>Ipolyi László, Százhalombatta</t>
  </si>
  <si>
    <t>Kegyes Zsolt, Monor</t>
  </si>
  <si>
    <t>Kiss Attiláné, Székesfehérvár</t>
  </si>
  <si>
    <t>Kocsis Albert Tihamér, Jászapáti</t>
  </si>
  <si>
    <t>Kovács Györgyné, Józsa</t>
  </si>
  <si>
    <t>Kovácsné Mukrányi Ibolya, Szfvár.</t>
  </si>
  <si>
    <t>Krajcsó József, Békéscsaba</t>
  </si>
  <si>
    <t>Kun Piroska, Százhalombatta</t>
  </si>
  <si>
    <t>Lindák István, Ózd</t>
  </si>
  <si>
    <t>Mérei Istvánné, Jászapáti</t>
  </si>
  <si>
    <t>Miklós Ádám, Tatabánya</t>
  </si>
  <si>
    <t>Móré Istvánné, Jászapáti</t>
  </si>
  <si>
    <t>Nagy Lászlóné, Kaba</t>
  </si>
  <si>
    <t>Nagypál Istvánné, Jászapáti</t>
  </si>
  <si>
    <t>Nagypál Nikolett, Jászapáti</t>
  </si>
  <si>
    <t>Posztl Judit, Székesfehérvár</t>
  </si>
  <si>
    <t>Rácsay László, Debrecen</t>
  </si>
  <si>
    <t>Soós László, Szombathely</t>
  </si>
  <si>
    <t>Süttő József, Jászapáti</t>
  </si>
  <si>
    <t>Szabai János, Jászapáti</t>
  </si>
  <si>
    <t>Szabóné Kocsis Éva, Budapest</t>
  </si>
  <si>
    <t>Szelle István, Annavölgy</t>
  </si>
  <si>
    <t>Török Gusztáv, Pécs</t>
  </si>
  <si>
    <t>Vajkó Ferencné, Tiszafüred</t>
  </si>
  <si>
    <t>Vancs Erzsébet, Budapest</t>
  </si>
  <si>
    <t>Varga Péter Zsolt, Budapest</t>
  </si>
  <si>
    <t>Vincze Mónika, Tatabánya</t>
  </si>
  <si>
    <t>Zábó Gyula, Budapest</t>
  </si>
  <si>
    <t>Zsiros János, Szeged</t>
  </si>
  <si>
    <t xml:space="preserve">Gulyásné Csintó Etelka, Jászapáti </t>
  </si>
  <si>
    <t>Vass Eszter, Győr</t>
  </si>
  <si>
    <t>Verovszki Károly, Dánszentmiklós</t>
  </si>
  <si>
    <t>Maraffai Tamás, Budapest</t>
  </si>
  <si>
    <t>Mizsányi Attila, Budapest</t>
  </si>
  <si>
    <t>Horváth Katalin, Székesfehérvár</t>
  </si>
  <si>
    <t>Juhász Márton, Budapest</t>
  </si>
  <si>
    <t>2003 kategória</t>
  </si>
  <si>
    <t>1999 kategória</t>
  </si>
  <si>
    <t>2000 kategória</t>
  </si>
  <si>
    <t>2001 kategória</t>
  </si>
  <si>
    <t>2002 kategória</t>
  </si>
  <si>
    <t>nevezések</t>
  </si>
  <si>
    <t>pontátlag</t>
  </si>
  <si>
    <t>Badacsonyiné Fóris Judit, Debrecen</t>
  </si>
  <si>
    <t>2003 pontszám</t>
  </si>
  <si>
    <t>2002 pontszám</t>
  </si>
  <si>
    <t>2001 pontszám</t>
  </si>
  <si>
    <t>2000 pontszám</t>
  </si>
  <si>
    <t>1999 pontszám</t>
  </si>
  <si>
    <t>Kövesdiné Lám Zsuzsánna, Bp.</t>
  </si>
  <si>
    <t>Kapás Mária, Kistelek</t>
  </si>
  <si>
    <t>Jász Angéla, Székesfehérvár</t>
  </si>
  <si>
    <t>Pöszmet István, Székesfehérvár</t>
  </si>
  <si>
    <t>Tóth Ferencné, Székesfehérvár</t>
  </si>
  <si>
    <t>2004 pontszám</t>
  </si>
  <si>
    <t>2004 kategória</t>
  </si>
  <si>
    <t>Varga Sándor dr., Mátészalka</t>
  </si>
  <si>
    <t xml:space="preserve">Sarlós Péter dr., Pécs </t>
  </si>
  <si>
    <t xml:space="preserve">Szalay Mihály dr., Budapest </t>
  </si>
  <si>
    <t>Serfel Jánosné, Tatabánya</t>
  </si>
  <si>
    <t>Antalné Kovács Csilla, Tatabánya</t>
  </si>
  <si>
    <t>Dávid Attila, Kalocsa</t>
  </si>
  <si>
    <t>Lancsák Tibor, Kaposvár</t>
  </si>
  <si>
    <t>Bodzsár Sándor, Becske</t>
  </si>
  <si>
    <t xml:space="preserve">Pálinkásné Gábor Andrea, Bp. </t>
  </si>
  <si>
    <t>Újvári Zsolt, Budaörs</t>
  </si>
  <si>
    <t>Kiss Ferencné, Budapest</t>
  </si>
  <si>
    <t>Michnay Lászlóné, Békéscsaba</t>
  </si>
  <si>
    <t>Richter István, Fajsz</t>
  </si>
  <si>
    <t>Szász Györgyné, Békéscsaba</t>
  </si>
  <si>
    <t>Miskédi Miklós, Szécsény</t>
  </si>
  <si>
    <t>Kozma András, Debrecen</t>
  </si>
  <si>
    <t>Kovács Istvánné, Balassagyarmat</t>
  </si>
  <si>
    <t>Cser János, Érd</t>
  </si>
  <si>
    <t xml:space="preserve">Búza Márta dr., Kiskunhalas </t>
  </si>
  <si>
    <t>Péterfia Judit, Kiskunhalas</t>
  </si>
  <si>
    <t>Albert Ágnes, Szolnok</t>
  </si>
  <si>
    <t>Bertáné Boczka Katalin, Szabadsz.</t>
  </si>
  <si>
    <t>Fintor Ferenc, Demecser</t>
  </si>
  <si>
    <t>Kemény Erzsébet, Budapest</t>
  </si>
  <si>
    <t>Tihanyi Miklós, Bugyi</t>
  </si>
  <si>
    <t>Szűcs Ernő, Püspökladány</t>
  </si>
  <si>
    <t>Tamás Jolán, Ózd</t>
  </si>
  <si>
    <t>Bartók Sándor, Budapest</t>
  </si>
  <si>
    <t>Zsilák Tünde, Budapest</t>
  </si>
  <si>
    <t>Bartha Márton, Budapest</t>
  </si>
  <si>
    <t>Borbásné Nikodém Magdolna, Bp.</t>
  </si>
  <si>
    <t>Varsányi Tibor, Baja</t>
  </si>
  <si>
    <t>Molnárné dr. Berta Klára, Szeged</t>
  </si>
  <si>
    <t>Barna Viktor, Miskolc</t>
  </si>
  <si>
    <t>Huszárné Sándor Katalin, Békéscsaba</t>
  </si>
  <si>
    <t>Hegedűs Sándorné, Martfü</t>
  </si>
  <si>
    <t>Lengyel Lajosné dr., Szolnok</t>
  </si>
  <si>
    <t>Szilágyi Ferenc, Demecser</t>
  </si>
  <si>
    <t>Faragó Sándorné, Békéscsaba</t>
  </si>
  <si>
    <t>Csákvári Sándor, Szolnok</t>
  </si>
  <si>
    <t>Kacsmarik Vera, Ózd</t>
  </si>
  <si>
    <t>2005 kategória</t>
  </si>
  <si>
    <t>2005 pontszám</t>
  </si>
  <si>
    <t>Mezey László, Józsa</t>
  </si>
  <si>
    <t>Nagy Lajos, Komárom</t>
  </si>
  <si>
    <t>Soós Virág, Szécsény</t>
  </si>
  <si>
    <t>Skoda Sándor, Szécsény</t>
  </si>
  <si>
    <t>Csabai Krisztina, Kecskemét</t>
  </si>
  <si>
    <t>László Szabolcs, Létavértes</t>
  </si>
  <si>
    <t>Vezér Ferencné, Kistarcsa</t>
  </si>
  <si>
    <t>Molnár László, Vámosgyörk</t>
  </si>
  <si>
    <t>Kanizsay Ákosné, Székesfehérvár</t>
  </si>
  <si>
    <t>Pacsika András, Békéscsaba</t>
  </si>
  <si>
    <t>Mihalik Istvánné, Fajsz</t>
  </si>
  <si>
    <t>Hegedűs Imre, Debrecen</t>
  </si>
  <si>
    <t>K összes pont</t>
  </si>
  <si>
    <t>K nevezések</t>
  </si>
  <si>
    <t>K átlag (%)</t>
  </si>
  <si>
    <t>H összes pont</t>
  </si>
  <si>
    <t>H nevezések</t>
  </si>
  <si>
    <t>H átlag (%)</t>
  </si>
  <si>
    <t>J összes pont</t>
  </si>
  <si>
    <t>J nevezések</t>
  </si>
  <si>
    <t>J átlag (%)</t>
  </si>
  <si>
    <t>M összes pont</t>
  </si>
  <si>
    <t>M nevezések</t>
  </si>
  <si>
    <t>M átlag (%)</t>
  </si>
  <si>
    <t>Oláh Éva, Békéscsaba</t>
  </si>
  <si>
    <t>Hayduk Zoltán, Nagyvárad</t>
  </si>
  <si>
    <t>Szerencsi Mátyás, Kamut</t>
  </si>
  <si>
    <t>Péterfia Gyöngyi, Kiskunhalas</t>
  </si>
  <si>
    <t>Bujdosó Gézáné dr., Békéscsaba</t>
  </si>
  <si>
    <t>Peák Terézia, Pécs</t>
  </si>
  <si>
    <t>Marton Ilona, Eger</t>
  </si>
  <si>
    <t>Rácz Imre, Körösladány</t>
  </si>
  <si>
    <t>Gyöngyösi József, Pécs</t>
  </si>
  <si>
    <t>Kovács Ágnes, Békéscsaba</t>
  </si>
  <si>
    <t>Csorba Zoltán, Budapest</t>
  </si>
  <si>
    <t>Matók Tibor, Szentlőrinc</t>
  </si>
  <si>
    <t>Daday Hunor, Csíkszereda</t>
  </si>
  <si>
    <t>Vargha János, Pécs</t>
  </si>
  <si>
    <t>Barna Sándor, Tatabánya</t>
  </si>
  <si>
    <t>Fekete József, Kecskemét</t>
  </si>
  <si>
    <t>Horváth Kálmán, Balassagyarmat</t>
  </si>
  <si>
    <t>Kuti István dr., Salgótarján</t>
  </si>
  <si>
    <t>Pataki Adrienn, Budapest</t>
  </si>
  <si>
    <t>Sánta József, Szigetszentmárton</t>
  </si>
  <si>
    <t>Földesi Gergely, Vésztő</t>
  </si>
  <si>
    <t>Kardos Rozália, Iliny</t>
  </si>
  <si>
    <t>Kovács Mihály, Gyula</t>
  </si>
  <si>
    <t>Kristóf Gáborné, Szabadszállás</t>
  </si>
  <si>
    <t>Mravik Gusztáv</t>
  </si>
  <si>
    <t>Sólyom Tímea, Nógrádgárdony</t>
  </si>
  <si>
    <t xml:space="preserve">Abért Sándor </t>
  </si>
  <si>
    <t xml:space="preserve">Aradi Sylvia, Kiskunlacháza </t>
  </si>
  <si>
    <t>Balla István, Kistarcsa</t>
  </si>
  <si>
    <t xml:space="preserve">Bánhalmi Csaba, Százhalombatta </t>
  </si>
  <si>
    <t>Berkó Levente, Budapest</t>
  </si>
  <si>
    <t xml:space="preserve">Bobory Béláné, Székesfehérvár </t>
  </si>
  <si>
    <t xml:space="preserve">Botka Attila </t>
  </si>
  <si>
    <t xml:space="preserve">Botka Eszter, Budapest </t>
  </si>
  <si>
    <t>Farkas Zoltán, Székesfehérvár</t>
  </si>
  <si>
    <t xml:space="preserve">Horváth Zoltán, Veresegyház </t>
  </si>
  <si>
    <t xml:space="preserve">Kerekes István, Budapest </t>
  </si>
  <si>
    <t xml:space="preserve">Nemesi László, Gyula </t>
  </si>
  <si>
    <t xml:space="preserve">Schmidt János, Sátoraljaújhely </t>
  </si>
  <si>
    <t xml:space="preserve">Szilágyi Rita, Budapest </t>
  </si>
  <si>
    <t>Szuda János, Cegléd</t>
  </si>
  <si>
    <t xml:space="preserve">Tánczos Gábor </t>
  </si>
  <si>
    <t xml:space="preserve">Tóth György, Békéscsaba </t>
  </si>
  <si>
    <t xml:space="preserve">Tóth Mária, Hajdúhadház </t>
  </si>
  <si>
    <t>Bényei János, Füzesabony</t>
  </si>
  <si>
    <t>Császár Tamás, Balassagyarmat</t>
  </si>
  <si>
    <t>Györki Marianna, Szécsény</t>
  </si>
  <si>
    <t>Gyurkovics Klára, Százhalombatta</t>
  </si>
  <si>
    <t xml:space="preserve">Inzsöl Béla, Szombathely </t>
  </si>
  <si>
    <t>Lonkay Gábor, Szeged</t>
  </si>
  <si>
    <t>Mutatisz M. Niké, Százhalombatta</t>
  </si>
  <si>
    <t>Nagy István, Kunfehértó</t>
  </si>
  <si>
    <t>Turcsányi Renáta, Hajós</t>
  </si>
  <si>
    <t>Asztalos György, Gyöngyös</t>
  </si>
  <si>
    <t>Benkóné Karsai Ilona, Monor</t>
  </si>
  <si>
    <t>Csatári Bence, Budapest</t>
  </si>
  <si>
    <t>Fehér Sándor, Kunfehértó</t>
  </si>
  <si>
    <t>Galambos Pál, Nyáregyháza</t>
  </si>
  <si>
    <t>Gerley Imre, Budapest</t>
  </si>
  <si>
    <t>Guth Ágota, Szederkény</t>
  </si>
  <si>
    <t>Hegyi Gyula, Tapolca</t>
  </si>
  <si>
    <t>Horváth György, Szentes</t>
  </si>
  <si>
    <t>László István, Martfű</t>
  </si>
  <si>
    <t>Molcsán János, Békéscsaba</t>
  </si>
  <si>
    <t>Nyerges Krisztina, Budapest</t>
  </si>
  <si>
    <t>Ország László, Budapest</t>
  </si>
  <si>
    <t>Soós Zoltán, Kecskemét</t>
  </si>
  <si>
    <t>Szalay Lászlóné, Tapolca</t>
  </si>
  <si>
    <t>Széll István, Sarkad</t>
  </si>
  <si>
    <t>Szemenyei Istvánné, Budapest</t>
  </si>
  <si>
    <t>Szentirmay Éva, Békéscsaba</t>
  </si>
  <si>
    <t>Jenei László, Szombathely</t>
  </si>
  <si>
    <t>Kasza Péter</t>
  </si>
  <si>
    <t>Soós Eszter, Tiszaújváros</t>
  </si>
  <si>
    <t>Toskov Cvetozár, Százhalombatta</t>
  </si>
  <si>
    <t>Tóth Irén, Salgótarján</t>
  </si>
  <si>
    <t>Németh Attila, Budapest</t>
  </si>
  <si>
    <t>Lukács János, Szeged</t>
  </si>
  <si>
    <t xml:space="preserve">Markó Gyula </t>
  </si>
  <si>
    <t>Szabó Ferenc, Győr</t>
  </si>
  <si>
    <t>Prepeliczay Kálmán, Százhalombatta</t>
  </si>
  <si>
    <t>Domonkos László, Veszprém</t>
  </si>
  <si>
    <t>Balta Ferenc, Gyulafirátót</t>
  </si>
  <si>
    <t>Boriné Körösi Beatrix, Gyula</t>
  </si>
  <si>
    <t>Szabó Gyöngyi, Békéscsaba</t>
  </si>
  <si>
    <t>Luptovics Dezső, Békéscsaba</t>
  </si>
  <si>
    <t>Ambrus Józsefné</t>
  </si>
  <si>
    <t>Gyurovics Ilona, Lőkösháza</t>
  </si>
  <si>
    <t>Bojti Eszter, Debrecen</t>
  </si>
  <si>
    <t>Enev Lászlóné, Budapest</t>
  </si>
  <si>
    <t>Varga Ágnes, Martfű</t>
  </si>
  <si>
    <t>Lelkesi Anita dr., Mátészalka</t>
  </si>
  <si>
    <t>Csali Dávid, Székesfehérvár</t>
  </si>
  <si>
    <t>Százi Szilvia, Szeged</t>
  </si>
  <si>
    <t>Iring István, Kunfehértó</t>
  </si>
  <si>
    <t>Fenyősi Judit, Győr</t>
  </si>
  <si>
    <t>Égi János, Győr</t>
  </si>
  <si>
    <t>Kinyó Lászlóné, Békéscsaba</t>
  </si>
  <si>
    <t>Hartai János, Budapest</t>
  </si>
  <si>
    <t>Pinke Istvánné, Székesfehérvár</t>
  </si>
  <si>
    <t>Szákné Hárshegyi Tímea, Békéscsaba</t>
  </si>
  <si>
    <t>Papp Tünde, Székesfehérvár</t>
  </si>
  <si>
    <t>Szabó Péter, Székesfehérvár</t>
  </si>
  <si>
    <t>Butty László</t>
  </si>
  <si>
    <t>Halász Gábor, Győr</t>
  </si>
  <si>
    <t>Enev Márta, Budapest</t>
  </si>
  <si>
    <t>Szabó Ágnes, Békéscsaba</t>
  </si>
  <si>
    <t>Enev László, Budapest</t>
  </si>
  <si>
    <t>Szabó Tamás, Székesfehérvár</t>
  </si>
  <si>
    <t>Csáki Laura, Békéscsaba</t>
  </si>
  <si>
    <t>Birke János, Kecskemét</t>
  </si>
  <si>
    <t>Bagrak Yusuf, Békéscsaba</t>
  </si>
  <si>
    <t>Borgulya Edit, Gyula</t>
  </si>
  <si>
    <t>Borsi István, Budapest</t>
  </si>
  <si>
    <t>Braun János, Kiskunhalas</t>
  </si>
  <si>
    <t>Chrenek Csilla, Budapest</t>
  </si>
  <si>
    <t>Endre Anita, Solt</t>
  </si>
  <si>
    <t>Faragó Tímea, Békéscsaba</t>
  </si>
  <si>
    <t>Gajár Jánosné, Kaba</t>
  </si>
  <si>
    <t>Horváth Máté, Balassagyarmat</t>
  </si>
  <si>
    <t>Kiszely Zsolt</t>
  </si>
  <si>
    <t>Kovács Istvánné, Gyula</t>
  </si>
  <si>
    <t>Krajcsik Elemérné, Ózd</t>
  </si>
  <si>
    <t>Nagy Lajos, Budaörs</t>
  </si>
  <si>
    <t>Oszlányi Imre, Tatabánya</t>
  </si>
  <si>
    <t>Őze Katalin, Budapest</t>
  </si>
  <si>
    <t>Papp Éva, Szeged</t>
  </si>
  <si>
    <t>Ramasz Imre, Szabadszállás</t>
  </si>
  <si>
    <t>Schäffer Dávid, Békéscsaba</t>
  </si>
  <si>
    <t>Schäfferné Beke Katalin, B.csaba</t>
  </si>
  <si>
    <t>Sipos Emese, Székesfehérvár</t>
  </si>
  <si>
    <t>Sövényházi Józsefné, Szeged</t>
  </si>
  <si>
    <t>Süveges Ildikó, Harta</t>
  </si>
  <si>
    <t>Szabóné Kovács Ilona, Szf.vár</t>
  </si>
  <si>
    <t>Szklár Istvánné, Kunfehértó</t>
  </si>
  <si>
    <t>Tüskés Imre, Győrújfalu</t>
  </si>
  <si>
    <t>Varga Mariann, Debrecen</t>
  </si>
  <si>
    <t>Bertalan Jánosné, Sárkeresztes</t>
  </si>
  <si>
    <t>Czégény István, Szabadszállás</t>
  </si>
  <si>
    <t>Fekete Krisztina, Debrecen</t>
  </si>
  <si>
    <t>Földesi Istvánné, Székesfehérvár</t>
  </si>
  <si>
    <t>Kovács László, Székesfehérvár</t>
  </si>
  <si>
    <t>Krajcsó László</t>
  </si>
  <si>
    <t>Lukács Rafaelné, Gyula</t>
  </si>
  <si>
    <t>Mravik Emese</t>
  </si>
  <si>
    <t>Paprika Benő, Kiskunhalas</t>
  </si>
  <si>
    <t>Szele Imre</t>
  </si>
  <si>
    <t>Szilágyiné Kósa Beáta, Gyula</t>
  </si>
  <si>
    <t>Vágó Richárdné, Újszentiván</t>
  </si>
  <si>
    <t>Zahorán II. János, Békéscsaba</t>
  </si>
  <si>
    <t>Zahorán II. Jánosné, Békéscsaba</t>
  </si>
  <si>
    <t>Zahorán Zoltán, Békéscsaba</t>
  </si>
  <si>
    <t>Zsibrita Mária, Békéscsaba</t>
  </si>
  <si>
    <t>Zsigmond Istvánné, Gyula</t>
  </si>
  <si>
    <t>Almer Beatrix, Budapest</t>
  </si>
  <si>
    <t xml:space="preserve">Balázs Gábor, Uszód </t>
  </si>
  <si>
    <t>Baráth Istvánné, Székesfehérvár</t>
  </si>
  <si>
    <t>Benkő Zsuzsa</t>
  </si>
  <si>
    <t xml:space="preserve">Bodai Sándor </t>
  </si>
  <si>
    <t xml:space="preserve">Csordás Miklós, Pusztamérges </t>
  </si>
  <si>
    <t xml:space="preserve">Domján Katalin, Balassagyarmat </t>
  </si>
  <si>
    <t>Elek Attiláné, Cegléd</t>
  </si>
  <si>
    <t>Hrebik Ferenc, Budapest</t>
  </si>
  <si>
    <t xml:space="preserve">Jakabfi Zoltán, Budapest </t>
  </si>
  <si>
    <t xml:space="preserve">Kababik Béla </t>
  </si>
  <si>
    <t>Keresztesi Tamás</t>
  </si>
  <si>
    <t>Kerner Áron</t>
  </si>
  <si>
    <t>Kostyál Károlyné</t>
  </si>
  <si>
    <t xml:space="preserve">Kovács Gabriella, Százhalombatta </t>
  </si>
  <si>
    <t xml:space="preserve">Pajzos Dezső, Százhalombatta </t>
  </si>
  <si>
    <t xml:space="preserve">Papp Zoltánné, Martfű </t>
  </si>
  <si>
    <t>Reider Ernőné, Győr</t>
  </si>
  <si>
    <t>Reiter László, Székesfehérvár</t>
  </si>
  <si>
    <t>Reiter Mátyás, Székesfehérvár</t>
  </si>
  <si>
    <t>Róka Imréné, Tatabánya</t>
  </si>
  <si>
    <t xml:space="preserve">Sajti Lászlóné, Jászapáti </t>
  </si>
  <si>
    <t xml:space="preserve">Seper Tamás </t>
  </si>
  <si>
    <t>Szabó Zsolt, Budapest</t>
  </si>
  <si>
    <t xml:space="preserve">Székely Matild, Százhalombatta </t>
  </si>
  <si>
    <t>Barabás Edit, Budapest</t>
  </si>
  <si>
    <t>Csukás Rolf, Kaba</t>
  </si>
  <si>
    <t>D. Boldog Róbert Á., Budapest</t>
  </si>
  <si>
    <t>Doktorics Gáborné, Ják</t>
  </si>
  <si>
    <t>Fazekas Mária, Kaba</t>
  </si>
  <si>
    <t>Futács Sándor, Keszü</t>
  </si>
  <si>
    <t>Hegyi Károly, Budapest</t>
  </si>
  <si>
    <t>Hudák Sándor</t>
  </si>
  <si>
    <t>Kiss Gábor, Martfü</t>
  </si>
  <si>
    <t>Mándi Bettina, Martfü</t>
  </si>
  <si>
    <t>Monoki Attila, Mórahalom</t>
  </si>
  <si>
    <t>Németh István, Martfü</t>
  </si>
  <si>
    <t>P.né Kaszás Ibolya, Kaba</t>
  </si>
  <si>
    <t>Ratkó Éva, Budapest</t>
  </si>
  <si>
    <t>Sárközi József, Tatabánya</t>
  </si>
  <si>
    <t>Sz.né Faragó Szilvia, Balatonfüred</t>
  </si>
  <si>
    <t>Szász Anna, Komárom</t>
  </si>
  <si>
    <t>Agócs Imréné, Jászapáti</t>
  </si>
  <si>
    <t>Balogh Zoltán, Debrecen</t>
  </si>
  <si>
    <t>Bartók Istvánné</t>
  </si>
  <si>
    <t>Bordás Andrea, Jászapáti</t>
  </si>
  <si>
    <t>Boruzs Orsolya, Székesfehérvár</t>
  </si>
  <si>
    <t>Csapó Imréné, Budapest</t>
  </si>
  <si>
    <t>Csukás Tibor, Kaba</t>
  </si>
  <si>
    <t>Czagány Judit, Budapest</t>
  </si>
  <si>
    <t>Dóczy Károly, Monor</t>
  </si>
  <si>
    <t>Donkó Sándorné, Jászapáti</t>
  </si>
  <si>
    <t>Erdős Hajnalka, Debrecen</t>
  </si>
  <si>
    <t>Fábry Adrienne, Budapest</t>
  </si>
  <si>
    <t>Fehér Jánosné, Székesfehérvár</t>
  </si>
  <si>
    <t>Gruiz Julia, Székesfehérvár</t>
  </si>
  <si>
    <t>Győrffy Valéria, Debrecen</t>
  </si>
  <si>
    <t>Jánka Ferenc, Tapolca</t>
  </si>
  <si>
    <t>Kovács Ferencné, Székesfehérvár</t>
  </si>
  <si>
    <t>Kulcsár Géza, Cegléd</t>
  </si>
  <si>
    <t>Kunos Imre, Kalocsa</t>
  </si>
  <si>
    <t>Majorné Nagy Gyöngyvér, Monor</t>
  </si>
  <si>
    <t>Megyeri Katalin dr., Cegléd</t>
  </si>
  <si>
    <t>Mester Zoltán</t>
  </si>
  <si>
    <t>Mészáros Gabriella, Budapest</t>
  </si>
  <si>
    <t>Molnár Zoltán, Békéscsaba</t>
  </si>
  <si>
    <t>Nagy Mónika, Debrecen</t>
  </si>
  <si>
    <t>Nagypál Magdolna, Jászapáti</t>
  </si>
  <si>
    <t>Pál József, Békéscsaba</t>
  </si>
  <si>
    <t>Papp Gáborné, Debrecen</t>
  </si>
  <si>
    <t>Pataki Ágnes, Tatabánya</t>
  </si>
  <si>
    <t>Pataki Gábor, Tatabánya</t>
  </si>
  <si>
    <t>Perák Györgyné, Tatabánya</t>
  </si>
  <si>
    <t>Polgár Tibor, Debrecen</t>
  </si>
  <si>
    <t>Polgárné Kathi Andrea, Debrecen</t>
  </si>
  <si>
    <t>Simonváros Jánosné, Jászapáti</t>
  </si>
  <si>
    <t>Surmanné Megyeri Erzsébet</t>
  </si>
  <si>
    <t>Szabó Imréné, Püspökladány</t>
  </si>
  <si>
    <t>Szabó László, Tapolca</t>
  </si>
  <si>
    <t>Szalai Szabolcs, Kunfehértó</t>
  </si>
  <si>
    <t>Széllné Kiss Erzsébet, Sarkad</t>
  </si>
  <si>
    <t>Tóth Andrea, Akasztó</t>
  </si>
  <si>
    <t>Tóth Tiborné, Százhalombatta</t>
  </si>
  <si>
    <t>Tőkéné I. Gabriella, Százhalombatta</t>
  </si>
  <si>
    <t>Utasi Krisztina, Jászapáti</t>
  </si>
  <si>
    <t>Vári Zsuzsa, Budapest</t>
  </si>
  <si>
    <t>Vincze Róbert, Békéscsaba</t>
  </si>
  <si>
    <t>Virágné Halász Ildikó</t>
  </si>
  <si>
    <t>Antal Tiborné, Debrecen</t>
  </si>
  <si>
    <t>Csóti Jánosné, Kalocsa</t>
  </si>
  <si>
    <t>Deák Györgyné</t>
  </si>
  <si>
    <t>Donkó Jánosné, Jászapáti</t>
  </si>
  <si>
    <t>Döbrössy Mihályné, Nagymaros</t>
  </si>
  <si>
    <t>Farkas Gergő, Lökösháza</t>
  </si>
  <si>
    <t>Gömbös Istvánné, Kalocsa</t>
  </si>
  <si>
    <t>Gyovainé Kisföldi Ildikó</t>
  </si>
  <si>
    <t>Halász Ildikó</t>
  </si>
  <si>
    <t>Horváthy Géza, Tatabánya</t>
  </si>
  <si>
    <t>Keilbach Zoltán, Besnyő</t>
  </si>
  <si>
    <t>Kenéz Anikó, Orosháza</t>
  </si>
  <si>
    <t>Kovácsné Kapitány Mária, Debrecen</t>
  </si>
  <si>
    <t>Lengyel Attila, Szeged</t>
  </si>
  <si>
    <t>Matkó Sándor, Debrecen</t>
  </si>
  <si>
    <t>Molnár Istvánné, Százhalombatta</t>
  </si>
  <si>
    <t>Molnár László, Szeged</t>
  </si>
  <si>
    <t>Molnár Zoltánné, Békéscsaba</t>
  </si>
  <si>
    <t>Nagypál Eleonóra, Szolnok</t>
  </si>
  <si>
    <t>Németh Imréné, Szombathely</t>
  </si>
  <si>
    <t>Oláh Ferenc, Tatabánya</t>
  </si>
  <si>
    <t>Pápai Attila, Martfű</t>
  </si>
  <si>
    <t>Papp Viktória, Budapest</t>
  </si>
  <si>
    <t>Plavecz Margit, Békéscsaba</t>
  </si>
  <si>
    <t>Pribojszki György, Békéscsaba</t>
  </si>
  <si>
    <t>Rákosi Miklós, Debrecen</t>
  </si>
  <si>
    <t>Ruppánerné Otta Andrea, Kalocsa</t>
  </si>
  <si>
    <t>Szilágyi Éva, Kalocsa</t>
  </si>
  <si>
    <t>Újházi Katalin, Orosháza</t>
  </si>
  <si>
    <t>Varga Zita, Püspökladány</t>
  </si>
  <si>
    <t>Virág István</t>
  </si>
  <si>
    <t>Wágner Sándor, Békéscsaba</t>
  </si>
  <si>
    <t>Tóth Gábor Tamás, Budapest</t>
  </si>
  <si>
    <t>Habony Zsuzsanna, Abony</t>
  </si>
  <si>
    <t>Takács Imréné, Budapest</t>
  </si>
  <si>
    <t>össz. pont</t>
  </si>
  <si>
    <t>össz. nevezés</t>
  </si>
  <si>
    <t>Hegedűs György, Budapest</t>
  </si>
  <si>
    <t>Kinyó Ágnes dr., Szeged</t>
  </si>
  <si>
    <t>Bodó József, Szeged</t>
  </si>
  <si>
    <t>Horváth Éva, Makó</t>
  </si>
  <si>
    <t>Szetei Zsolt Miklós, Budapest</t>
  </si>
  <si>
    <t>Gugi László, Budapest</t>
  </si>
  <si>
    <t>Kiss Lajos, Üröm</t>
  </si>
  <si>
    <t>Váraljai Béla dr., Salgótarján</t>
  </si>
  <si>
    <t>1998 kategória</t>
  </si>
  <si>
    <t>1998 pontszám</t>
  </si>
  <si>
    <t>2006 kategória</t>
  </si>
  <si>
    <t>2006 pontszám</t>
  </si>
  <si>
    <t>Szabóné Papp Judit, Miskolc</t>
  </si>
  <si>
    <t>Kiszely József, Kazincbarcika</t>
  </si>
  <si>
    <t xml:space="preserve">Molnár Istvánné, Kalocsa </t>
  </si>
  <si>
    <t>Deák Dániel, Tatabánya</t>
  </si>
  <si>
    <t>Zólyomi István, Salgótarján</t>
  </si>
  <si>
    <t>Pál Lajos, Salgótarján</t>
  </si>
  <si>
    <t>Szilágyi Dezső, Martfű</t>
  </si>
  <si>
    <t>Domanné Uram Margit, Nógrádsipek</t>
  </si>
  <si>
    <t>Faragó Béla, Balassagyarmat</t>
  </si>
  <si>
    <t>Horváth Balázs, Balassagyarmat</t>
  </si>
  <si>
    <t>Somogyi Marianna, Székesfehérvár</t>
  </si>
  <si>
    <t>Zayzon Csabáné, Budapest</t>
  </si>
  <si>
    <t>Barna Gergő, Budapest</t>
  </si>
  <si>
    <t xml:space="preserve">Lunzer Ferenc, Tarján </t>
  </si>
  <si>
    <t>Jantyik Pál, Békéscsaba</t>
  </si>
  <si>
    <t>Csernyán Lászlóné, Mezőtúr</t>
  </si>
  <si>
    <t>Horváth Sándor, Géderlak</t>
  </si>
  <si>
    <t>Balog Sándor, Doboz</t>
  </si>
  <si>
    <t>Simó Jánosné, Pilis</t>
  </si>
  <si>
    <t>Lapis Viktor, Debrecen</t>
  </si>
  <si>
    <t>Csonka Zsófia, Téglás</t>
  </si>
  <si>
    <t>Andrási Gizella, Szeged</t>
  </si>
  <si>
    <t>Domokos András, Gyula</t>
  </si>
  <si>
    <t>Csizmás Gábor, Békéscsaba</t>
  </si>
  <si>
    <t>Almási Elek, Békéscsaba</t>
  </si>
  <si>
    <t>Balogh Lotti, Békéscsaba</t>
  </si>
  <si>
    <t>Kozárné Kugler Katalin, Békéscsaba</t>
  </si>
  <si>
    <t>Nagy Ferenc, Gyula</t>
  </si>
  <si>
    <t>Nagy Zsuzsanna, Békéscsaba</t>
  </si>
  <si>
    <t>Várkonyi Kálmán, Gyula</t>
  </si>
  <si>
    <t>Bartuszek András, Budapest</t>
  </si>
  <si>
    <t>Nagy Emese Lilla, Gyula</t>
  </si>
  <si>
    <t>Horváth Imre, Geszt</t>
  </si>
  <si>
    <t>Salák Sándorné, Encs</t>
  </si>
  <si>
    <t>Bakos Gabriella, Budapest</t>
  </si>
  <si>
    <t>Hacsek Gábor, Budapest</t>
  </si>
  <si>
    <t>Lax István, Budapest</t>
  </si>
  <si>
    <t>Király Bíborka, Pécs</t>
  </si>
  <si>
    <t>Hacsek Zsófia, Budapest</t>
  </si>
  <si>
    <t>Vida Miklós, Debrecen</t>
  </si>
  <si>
    <t>Tóth József, Szigetvár</t>
  </si>
  <si>
    <t>Horváth István, Téglás</t>
  </si>
  <si>
    <t>Kliment Mihály, Békéscsaba</t>
  </si>
  <si>
    <t>Ábel István, Magyarkanizsa</t>
  </si>
  <si>
    <t>2007 kategória</t>
  </si>
  <si>
    <t>2007 pontszám</t>
  </si>
  <si>
    <t>Nagy Ildi, Győr</t>
  </si>
  <si>
    <t>Gyarmati Irén, Békéscsaba</t>
  </si>
  <si>
    <t>Jámbor Ferencné, Békéscsaba</t>
  </si>
  <si>
    <t>Jamrich Istvánné, Budapest</t>
  </si>
  <si>
    <t>Nagy Lajos, Balassagyarmat</t>
  </si>
  <si>
    <t>Smelkó István, Szécsény</t>
  </si>
  <si>
    <t xml:space="preserve">Obrecsányné Tóth Erzsébet, Szécsény </t>
  </si>
  <si>
    <t>Mucs László, Balassagyarmat</t>
  </si>
  <si>
    <t>Takács Márta, Székesfehérvár</t>
  </si>
  <si>
    <t>Riba Tibor, Sz.fehérvár</t>
  </si>
  <si>
    <t>Boda Tibor</t>
  </si>
  <si>
    <t>Salák Tímea, Encs</t>
  </si>
  <si>
    <t>Barna Bianka, Budapest</t>
  </si>
  <si>
    <t>Mustyák Dezső, Székesfehérvár</t>
  </si>
  <si>
    <t>Lengyel Istvánné, Székesfehérvár</t>
  </si>
  <si>
    <t>Búza Dezsőné, Kiskunhalas</t>
  </si>
  <si>
    <t>Ferencz Árpád, Gödöllő</t>
  </si>
  <si>
    <t>Nagy Dezső, Kiskunhalas</t>
  </si>
  <si>
    <t>Kovács-N. Botond, Kiskunhalas</t>
  </si>
  <si>
    <t>Kókai Sándor, Abony</t>
  </si>
  <si>
    <t>Páli Rita Anna, Szeged</t>
  </si>
  <si>
    <t>Nyúl Zoltán dr., Pécs</t>
  </si>
  <si>
    <t>Meleg Dávid, Budapest</t>
  </si>
  <si>
    <t>Szabó Ágnes, Budapest</t>
  </si>
  <si>
    <t>Sípos Péter, Kalocsa</t>
  </si>
  <si>
    <t>Bufa M. Sándor, Pécs</t>
  </si>
  <si>
    <t>Seidner Benjamin, Szigetszentmiklós</t>
  </si>
  <si>
    <t>Erdész László, Heves</t>
  </si>
  <si>
    <t>Huszanyicza Tamás, Ózd</t>
  </si>
  <si>
    <t>2008 kategória</t>
  </si>
  <si>
    <t>2008 pontszám</t>
  </si>
  <si>
    <t>Hatvani Szabolcs, Veresegyháza</t>
  </si>
  <si>
    <t>Bátonyi Gábor, Salgótarján</t>
  </si>
  <si>
    <t>Mosonyi Zoltán, Békéscsaba</t>
  </si>
  <si>
    <t>Réti János, Heves</t>
  </si>
  <si>
    <t>Hunyadi Györgyné, Békéscsaba</t>
  </si>
  <si>
    <t>Lapis Istvánné, Debrecen</t>
  </si>
  <si>
    <t>Lovas Mihályné, Bélmegyer</t>
  </si>
  <si>
    <t>Kreisz Andrea, Békéscsaba</t>
  </si>
  <si>
    <t>Zsilák Mihály, Békéscsaba</t>
  </si>
  <si>
    <t>Nyári Tamásné, Békéscsaba</t>
  </si>
  <si>
    <t>Megyeri Lászlóné, Gyula</t>
  </si>
  <si>
    <t>Kopcsákné Lakatos Ildikó, Gyula</t>
  </si>
  <si>
    <t>Bodó József ifj., Szeged</t>
  </si>
  <si>
    <t>Horváth Judit, Végegyháza</t>
  </si>
  <si>
    <t>Nemes Istvánné, Mágocs</t>
  </si>
  <si>
    <t>Némedi András, Gyula</t>
  </si>
  <si>
    <t>Giricz Béla dr., Békés</t>
  </si>
  <si>
    <t>Dikó Sándorné, Békés</t>
  </si>
  <si>
    <t>Ujvári Józsefné, Pécs</t>
  </si>
  <si>
    <t>Péter János, Székelyudvarhely</t>
  </si>
  <si>
    <t>Szombati Imre, Heves</t>
  </si>
  <si>
    <t>Balogh József, Csévharaszt</t>
  </si>
  <si>
    <t>Tóth István, Zalaegerszeg</t>
  </si>
  <si>
    <t>Schinzel Helga, Budapest</t>
  </si>
  <si>
    <t>Tóth Máté, Debrecen</t>
  </si>
  <si>
    <t>Kádár Imréné, Heves</t>
  </si>
  <si>
    <t>Horváth Marianna, Sz.fehérvár</t>
  </si>
  <si>
    <t>Stefanics Judit, Székesfehérvár</t>
  </si>
  <si>
    <t>Kiss Gabriella, Szécsény</t>
  </si>
  <si>
    <t>Bencze László, Szécsény</t>
  </si>
  <si>
    <t>Aradi László, Balassagyarmat</t>
  </si>
  <si>
    <t>Riba Lajosné, Székesfehérvár</t>
  </si>
  <si>
    <t>Pintér László, Szécsény</t>
  </si>
  <si>
    <t>Ecker Kálmán, Balassagyarmat</t>
  </si>
  <si>
    <t>Benkó Tamás, Szécsény</t>
  </si>
  <si>
    <t>Lunzer Lilla, Tatabánya</t>
  </si>
  <si>
    <t>Versenyzők 
összesített átlaga 
1998-2008</t>
  </si>
  <si>
    <t>össz. átlag (%)</t>
  </si>
  <si>
    <t xml:space="preserve">     </t>
  </si>
  <si>
    <t>Nagy Tóth Dezső, Kiskunhalas</t>
  </si>
  <si>
    <t>E. Kovács Margó, Szabadszállás</t>
  </si>
  <si>
    <t>Perity Katalin, Kalocsa</t>
  </si>
  <si>
    <t>Balázs Józsefné, Kalocsa</t>
  </si>
  <si>
    <t>Balázs Noémi, Kalocsa</t>
  </si>
  <si>
    <t>Szente Árpád, Ózd</t>
  </si>
  <si>
    <t>Ferenc Miklósné, Ózd</t>
  </si>
  <si>
    <t>Hidvégi Mihály, Sopron</t>
  </si>
  <si>
    <t>Szarka Ferenc, Békéscsaba</t>
  </si>
  <si>
    <t>Kovács Gabriella, Békéscsaba</t>
  </si>
  <si>
    <t>Székely Szabolcs, Mezőberény</t>
  </si>
  <si>
    <t>Cseh Mónika, Bp.</t>
  </si>
  <si>
    <t>Knyihárné Varga Tünde, Békéscsaba</t>
  </si>
  <si>
    <t>Takács Imre, Mezőberény</t>
  </si>
  <si>
    <t>Tóth Pálné, Gerendás</t>
  </si>
  <si>
    <t>Eke Ibolya, Békéscsaba</t>
  </si>
  <si>
    <t>Viniczai Andrea, Bp.</t>
  </si>
  <si>
    <t>Borosán Eszter, Zalaegerszeg</t>
  </si>
  <si>
    <t>Nagyné Hankó Éva, Békéscsaba</t>
  </si>
  <si>
    <t>Kis Ferencné, Békéscsaba</t>
  </si>
  <si>
    <t>Baloghné Fási Éva, Csévharaszt</t>
  </si>
  <si>
    <t>Szikes Edit, Gyula</t>
  </si>
  <si>
    <t>Laurinyecz Péter, Kétsoprony</t>
  </si>
  <si>
    <t>Csarnai József dr., Gyula</t>
  </si>
  <si>
    <t>Czakó András, Gyula</t>
  </si>
  <si>
    <t>Nagy Balázs, Tata</t>
  </si>
  <si>
    <t>Szarvas Ferenc</t>
  </si>
  <si>
    <t>Bodnár Beáta, Budapest</t>
  </si>
  <si>
    <t>Gáspár Gábor dr., Szeged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</si>
</sst>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\-#,##0.00\ "/>
    <numFmt numFmtId="165" formatCode="0.000"/>
    <numFmt numFmtId="166" formatCode="0.0"/>
  </numFmts>
  <fonts count="43">
    <font>
      <sz val="10"/>
      <name val="Arial CE"/>
      <family val="0"/>
    </font>
    <font>
      <b/>
      <sz val="7"/>
      <name val="Arial CE"/>
      <family val="2"/>
    </font>
    <font>
      <b/>
      <sz val="7"/>
      <color indexed="17"/>
      <name val="Arial CE"/>
      <family val="2"/>
    </font>
    <font>
      <b/>
      <sz val="7"/>
      <color indexed="16"/>
      <name val="Arial CE"/>
      <family val="2"/>
    </font>
    <font>
      <b/>
      <sz val="7"/>
      <color indexed="12"/>
      <name val="Arial CE"/>
      <family val="2"/>
    </font>
    <font>
      <sz val="7"/>
      <color indexed="9"/>
      <name val="Arial CE"/>
      <family val="2"/>
    </font>
    <font>
      <b/>
      <sz val="7"/>
      <color indexed="8"/>
      <name val="Arial CE"/>
      <family val="2"/>
    </font>
    <font>
      <sz val="7"/>
      <color indexed="22"/>
      <name val="Arial CE"/>
      <family val="2"/>
    </font>
    <font>
      <sz val="7"/>
      <color indexed="8"/>
      <name val="Arial CE"/>
      <family val="2"/>
    </font>
    <font>
      <sz val="6"/>
      <color indexed="8"/>
      <name val="Arial CE"/>
      <family val="2"/>
    </font>
    <font>
      <b/>
      <sz val="7"/>
      <color indexed="9"/>
      <name val="Arial CE"/>
      <family val="2"/>
    </font>
    <font>
      <sz val="7"/>
      <color indexed="9"/>
      <name val="Arial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0"/>
    </font>
    <font>
      <sz val="8"/>
      <color indexed="9"/>
      <name val="Arial CE"/>
      <family val="0"/>
    </font>
    <font>
      <sz val="8"/>
      <color indexed="17"/>
      <name val="Arial CE"/>
      <family val="2"/>
    </font>
    <font>
      <sz val="8"/>
      <color indexed="16"/>
      <name val="Arial CE"/>
      <family val="2"/>
    </font>
    <font>
      <sz val="8"/>
      <color indexed="12"/>
      <name val="Arial CE"/>
      <family val="2"/>
    </font>
    <font>
      <b/>
      <sz val="8"/>
      <color indexed="8"/>
      <name val="Arial CE"/>
      <family val="0"/>
    </font>
    <font>
      <b/>
      <sz val="8"/>
      <color indexed="17"/>
      <name val="Arial CE"/>
      <family val="0"/>
    </font>
    <font>
      <b/>
      <sz val="8"/>
      <color indexed="12"/>
      <name val="Arial CE"/>
      <family val="0"/>
    </font>
    <font>
      <b/>
      <sz val="6"/>
      <color indexed="8"/>
      <name val="Arial CE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7"/>
      <color indexed="22"/>
      <name val="Arial CE"/>
      <family val="2"/>
    </font>
    <font>
      <sz val="6"/>
      <name val="Arial CE"/>
      <family val="2"/>
    </font>
    <font>
      <sz val="7"/>
      <color indexed="16"/>
      <name val="Arial CE"/>
      <family val="2"/>
    </font>
    <font>
      <sz val="6"/>
      <color indexed="16"/>
      <name val="Arial CE"/>
      <family val="2"/>
    </font>
    <font>
      <b/>
      <sz val="6"/>
      <name val="Arial CE"/>
      <family val="0"/>
    </font>
    <font>
      <sz val="8"/>
      <color indexed="22"/>
      <name val="Arial CE"/>
      <family val="2"/>
    </font>
    <font>
      <sz val="7"/>
      <color indexed="17"/>
      <name val="Arial CE"/>
      <family val="2"/>
    </font>
    <font>
      <sz val="6"/>
      <color indexed="17"/>
      <name val="Arial CE"/>
      <family val="2"/>
    </font>
    <font>
      <sz val="8"/>
      <name val="Arial CE"/>
      <family val="2"/>
    </font>
    <font>
      <b/>
      <sz val="6"/>
      <color indexed="16"/>
      <name val="Arial CE"/>
      <family val="2"/>
    </font>
    <font>
      <sz val="7"/>
      <color indexed="47"/>
      <name val="Arial CE"/>
      <family val="2"/>
    </font>
    <font>
      <b/>
      <sz val="8"/>
      <name val="Arial CE"/>
      <family val="2"/>
    </font>
    <font>
      <sz val="8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4" fillId="0" borderId="5" xfId="0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right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25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25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" fontId="26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0" fontId="8" fillId="0" borderId="7" xfId="0" applyFont="1" applyFill="1" applyBorder="1" applyAlignment="1">
      <alignment horizontal="center" textRotation="90"/>
    </xf>
    <xf numFmtId="1" fontId="26" fillId="0" borderId="6" xfId="0" applyNumberFormat="1" applyFont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2" fontId="26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20" fillId="6" borderId="3" xfId="0" applyNumberFormat="1" applyFont="1" applyFill="1" applyBorder="1" applyAlignment="1">
      <alignment horizontal="right" vertical="center"/>
    </xf>
    <xf numFmtId="0" fontId="20" fillId="6" borderId="4" xfId="0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 horizontal="center" vertical="center"/>
    </xf>
    <xf numFmtId="1" fontId="26" fillId="6" borderId="4" xfId="0" applyNumberFormat="1" applyFont="1" applyFill="1" applyBorder="1" applyAlignment="1">
      <alignment horizontal="center" vertical="center"/>
    </xf>
    <xf numFmtId="2" fontId="19" fillId="6" borderId="3" xfId="0" applyNumberFormat="1" applyFont="1" applyFill="1" applyBorder="1" applyAlignment="1">
      <alignment horizontal="right" vertical="center"/>
    </xf>
    <xf numFmtId="1" fontId="19" fillId="6" borderId="4" xfId="0" applyNumberFormat="1" applyFont="1" applyFill="1" applyBorder="1" applyAlignment="1">
      <alignment horizontal="center" vertical="center"/>
    </xf>
    <xf numFmtId="2" fontId="19" fillId="6" borderId="3" xfId="0" applyNumberFormat="1" applyFont="1" applyFill="1" applyBorder="1" applyAlignment="1">
      <alignment horizontal="right" vertical="center"/>
    </xf>
    <xf numFmtId="1" fontId="19" fillId="6" borderId="4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right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2" fontId="24" fillId="0" borderId="4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vertical="center"/>
    </xf>
    <xf numFmtId="2" fontId="26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166" fontId="26" fillId="0" borderId="3" xfId="0" applyNumberFormat="1" applyFont="1" applyBorder="1" applyAlignment="1">
      <alignment horizontal="center" vertical="center"/>
    </xf>
    <xf numFmtId="1" fontId="8" fillId="6" borderId="4" xfId="0" applyNumberFormat="1" applyFont="1" applyFill="1" applyBorder="1" applyAlignment="1">
      <alignment horizontal="center" vertical="center"/>
    </xf>
    <xf numFmtId="2" fontId="31" fillId="6" borderId="4" xfId="0" applyNumberFormat="1" applyFont="1" applyFill="1" applyBorder="1" applyAlignment="1">
      <alignment horizontal="center" vertical="center"/>
    </xf>
    <xf numFmtId="2" fontId="19" fillId="7" borderId="3" xfId="0" applyNumberFormat="1" applyFont="1" applyFill="1" applyBorder="1" applyAlignment="1">
      <alignment horizontal="right" vertical="center"/>
    </xf>
    <xf numFmtId="1" fontId="19" fillId="7" borderId="4" xfId="0" applyNumberFormat="1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6" fillId="6" borderId="3" xfId="0" applyNumberFormat="1" applyFont="1" applyFill="1" applyBorder="1" applyAlignment="1">
      <alignment horizontal="right" vertical="center"/>
    </xf>
    <xf numFmtId="2" fontId="29" fillId="0" borderId="6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166" fontId="26" fillId="0" borderId="2" xfId="0" applyNumberFormat="1" applyFont="1" applyBorder="1" applyAlignment="1">
      <alignment horizontal="center" vertical="center"/>
    </xf>
    <xf numFmtId="166" fontId="8" fillId="8" borderId="8" xfId="0" applyNumberFormat="1" applyFont="1" applyFill="1" applyBorder="1" applyAlignment="1">
      <alignment horizontal="center" textRotation="90"/>
    </xf>
    <xf numFmtId="0" fontId="8" fillId="0" borderId="9" xfId="0" applyFont="1" applyFill="1" applyBorder="1" applyAlignment="1">
      <alignment horizontal="center" textRotation="90" wrapText="1"/>
    </xf>
    <xf numFmtId="2" fontId="8" fillId="0" borderId="7" xfId="0" applyNumberFormat="1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 wrapText="1"/>
    </xf>
    <xf numFmtId="2" fontId="9" fillId="0" borderId="7" xfId="0" applyNumberFormat="1" applyFont="1" applyFill="1" applyBorder="1" applyAlignment="1">
      <alignment horizontal="center" textRotation="90"/>
    </xf>
    <xf numFmtId="2" fontId="6" fillId="0" borderId="7" xfId="0" applyNumberFormat="1" applyFont="1" applyFill="1" applyBorder="1" applyAlignment="1">
      <alignment horizontal="center" textRotation="90"/>
    </xf>
    <xf numFmtId="0" fontId="9" fillId="0" borderId="7" xfId="0" applyFont="1" applyFill="1" applyBorder="1" applyAlignment="1">
      <alignment horizontal="center" textRotation="90"/>
    </xf>
    <xf numFmtId="2" fontId="8" fillId="0" borderId="5" xfId="0" applyNumberFormat="1" applyFont="1" applyFill="1" applyBorder="1" applyAlignment="1">
      <alignment horizontal="center" textRotation="90"/>
    </xf>
    <xf numFmtId="2" fontId="8" fillId="0" borderId="8" xfId="0" applyNumberFormat="1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166" fontId="26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18" fillId="6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18" fillId="7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 horizontal="center" vertical="center"/>
    </xf>
    <xf numFmtId="2" fontId="18" fillId="6" borderId="2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right" vertical="center"/>
    </xf>
    <xf numFmtId="0" fontId="26" fillId="0" borderId="4" xfId="0" applyFont="1" applyBorder="1" applyAlignment="1">
      <alignment/>
    </xf>
    <xf numFmtId="0" fontId="26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6" fillId="0" borderId="3" xfId="0" applyFont="1" applyBorder="1" applyAlignment="1">
      <alignment/>
    </xf>
    <xf numFmtId="0" fontId="8" fillId="6" borderId="4" xfId="0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1" fontId="26" fillId="6" borderId="3" xfId="0" applyNumberFormat="1" applyFont="1" applyFill="1" applyBorder="1" applyAlignment="1">
      <alignment horizontal="right" vertical="center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textRotation="90"/>
    </xf>
    <xf numFmtId="1" fontId="18" fillId="6" borderId="4" xfId="0" applyNumberFormat="1" applyFont="1" applyFill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26" fillId="6" borderId="6" xfId="0" applyFont="1" applyFill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1" fontId="8" fillId="6" borderId="3" xfId="0" applyNumberFormat="1" applyFont="1" applyFill="1" applyBorder="1" applyAlignment="1">
      <alignment horizontal="right" vertical="center"/>
    </xf>
    <xf numFmtId="166" fontId="19" fillId="6" borderId="6" xfId="0" applyNumberFormat="1" applyFont="1" applyFill="1" applyBorder="1" applyAlignment="1">
      <alignment horizontal="right" vertical="center"/>
    </xf>
    <xf numFmtId="166" fontId="18" fillId="6" borderId="1" xfId="0" applyNumberFormat="1" applyFont="1" applyFill="1" applyBorder="1" applyAlignment="1">
      <alignment horizontal="right" vertical="center"/>
    </xf>
    <xf numFmtId="0" fontId="0" fillId="6" borderId="3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vertical="center"/>
    </xf>
    <xf numFmtId="0" fontId="15" fillId="6" borderId="6" xfId="0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2" fontId="9" fillId="6" borderId="3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center" vertical="center"/>
    </xf>
    <xf numFmtId="166" fontId="19" fillId="6" borderId="1" xfId="0" applyNumberFormat="1" applyFont="1" applyFill="1" applyBorder="1" applyAlignment="1">
      <alignment horizontal="right" vertical="center"/>
    </xf>
    <xf numFmtId="166" fontId="18" fillId="6" borderId="6" xfId="0" applyNumberFormat="1" applyFont="1" applyFill="1" applyBorder="1" applyAlignment="1">
      <alignment horizontal="right" vertical="center"/>
    </xf>
    <xf numFmtId="0" fontId="0" fillId="6" borderId="3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right" vertical="center"/>
    </xf>
    <xf numFmtId="1" fontId="8" fillId="6" borderId="3" xfId="0" applyNumberFormat="1" applyFont="1" applyFill="1" applyBorder="1" applyAlignment="1">
      <alignment horizontal="right" vertical="center"/>
    </xf>
    <xf numFmtId="1" fontId="8" fillId="6" borderId="4" xfId="0" applyNumberFormat="1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right" vertical="center"/>
    </xf>
    <xf numFmtId="0" fontId="0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166" fontId="18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2" fontId="35" fillId="6" borderId="1" xfId="0" applyNumberFormat="1" applyFont="1" applyFill="1" applyBorder="1" applyAlignment="1">
      <alignment horizontal="right" vertical="center"/>
    </xf>
    <xf numFmtId="2" fontId="35" fillId="6" borderId="6" xfId="0" applyNumberFormat="1" applyFont="1" applyFill="1" applyBorder="1" applyAlignment="1">
      <alignment horizontal="right" vertical="center"/>
    </xf>
    <xf numFmtId="166" fontId="17" fillId="2" borderId="8" xfId="0" applyNumberFormat="1" applyFont="1" applyFill="1" applyBorder="1" applyAlignment="1">
      <alignment horizontal="center" textRotation="90"/>
    </xf>
    <xf numFmtId="166" fontId="20" fillId="0" borderId="6" xfId="0" applyNumberFormat="1" applyFont="1" applyFill="1" applyBorder="1" applyAlignment="1">
      <alignment horizontal="right" vertical="center"/>
    </xf>
    <xf numFmtId="165" fontId="20" fillId="6" borderId="6" xfId="0" applyNumberFormat="1" applyFont="1" applyFill="1" applyBorder="1" applyAlignment="1">
      <alignment horizontal="right" vertical="center"/>
    </xf>
    <xf numFmtId="165" fontId="20" fillId="6" borderId="1" xfId="0" applyNumberFormat="1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1" fontId="20" fillId="6" borderId="3" xfId="0" applyNumberFormat="1" applyFont="1" applyFill="1" applyBorder="1" applyAlignment="1">
      <alignment horizontal="right" vertical="center"/>
    </xf>
    <xf numFmtId="2" fontId="20" fillId="6" borderId="6" xfId="0" applyNumberFormat="1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right" vertical="center"/>
    </xf>
    <xf numFmtId="1" fontId="20" fillId="6" borderId="6" xfId="0" applyNumberFormat="1" applyFont="1" applyFill="1" applyBorder="1" applyAlignment="1">
      <alignment horizontal="right" vertical="center"/>
    </xf>
    <xf numFmtId="166" fontId="20" fillId="6" borderId="6" xfId="0" applyNumberFormat="1" applyFont="1" applyFill="1" applyBorder="1" applyAlignment="1">
      <alignment horizontal="right" vertical="center"/>
    </xf>
    <xf numFmtId="1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7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6" fontId="19" fillId="6" borderId="4" xfId="0" applyNumberFormat="1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2" fontId="35" fillId="6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textRotation="90"/>
    </xf>
    <xf numFmtId="1" fontId="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26" fillId="6" borderId="4" xfId="0" applyFont="1" applyFill="1" applyBorder="1" applyAlignment="1">
      <alignment/>
    </xf>
    <xf numFmtId="0" fontId="26" fillId="6" borderId="6" xfId="0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textRotation="90"/>
    </xf>
    <xf numFmtId="2" fontId="9" fillId="7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/>
    </xf>
    <xf numFmtId="0" fontId="29" fillId="0" borderId="1" xfId="0" applyFont="1" applyBorder="1" applyAlignment="1">
      <alignment vertical="center"/>
    </xf>
    <xf numFmtId="165" fontId="20" fillId="6" borderId="11" xfId="0" applyNumberFormat="1" applyFont="1" applyFill="1" applyBorder="1" applyAlignment="1">
      <alignment horizontal="right" vertical="center"/>
    </xf>
    <xf numFmtId="166" fontId="18" fillId="6" borderId="12" xfId="0" applyNumberFormat="1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5" fontId="38" fillId="0" borderId="4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2" fontId="16" fillId="7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0" fontId="27" fillId="6" borderId="4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65" fontId="36" fillId="6" borderId="6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right" vertical="center"/>
    </xf>
    <xf numFmtId="0" fontId="26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6" borderId="3" xfId="0" applyFill="1" applyBorder="1" applyAlignment="1">
      <alignment/>
    </xf>
    <xf numFmtId="166" fontId="16" fillId="6" borderId="4" xfId="0" applyNumberFormat="1" applyFont="1" applyFill="1" applyBorder="1" applyAlignment="1">
      <alignment horizontal="right" vertical="center"/>
    </xf>
    <xf numFmtId="2" fontId="20" fillId="0" borderId="3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33" fillId="6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8" fillId="6" borderId="6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2" fontId="16" fillId="6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36" fillId="6" borderId="4" xfId="0" applyFont="1" applyFill="1" applyBorder="1" applyAlignment="1">
      <alignment vertical="center"/>
    </xf>
    <xf numFmtId="0" fontId="39" fillId="6" borderId="4" xfId="0" applyFont="1" applyFill="1" applyBorder="1" applyAlignment="1">
      <alignment horizontal="center" vertical="center"/>
    </xf>
    <xf numFmtId="2" fontId="40" fillId="6" borderId="4" xfId="0" applyNumberFormat="1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0" fontId="36" fillId="6" borderId="4" xfId="0" applyFont="1" applyFill="1" applyBorder="1" applyAlignment="1">
      <alignment horizontal="center" vertical="center"/>
    </xf>
    <xf numFmtId="2" fontId="40" fillId="6" borderId="4" xfId="0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/>
    </xf>
    <xf numFmtId="0" fontId="17" fillId="6" borderId="4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16" fillId="7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2" fontId="17" fillId="4" borderId="5" xfId="0" applyNumberFormat="1" applyFont="1" applyFill="1" applyBorder="1" applyAlignment="1">
      <alignment horizontal="center" textRotation="90"/>
    </xf>
    <xf numFmtId="0" fontId="17" fillId="4" borderId="5" xfId="0" applyFont="1" applyFill="1" applyBorder="1" applyAlignment="1">
      <alignment horizontal="center" textRotation="90"/>
    </xf>
    <xf numFmtId="165" fontId="17" fillId="4" borderId="8" xfId="0" applyNumberFormat="1" applyFont="1" applyFill="1" applyBorder="1" applyAlignment="1">
      <alignment horizontal="center" textRotation="90"/>
    </xf>
    <xf numFmtId="2" fontId="17" fillId="3" borderId="5" xfId="0" applyNumberFormat="1" applyFont="1" applyFill="1" applyBorder="1" applyAlignment="1">
      <alignment horizontal="center" textRotation="90"/>
    </xf>
    <xf numFmtId="0" fontId="17" fillId="3" borderId="5" xfId="0" applyFont="1" applyFill="1" applyBorder="1" applyAlignment="1">
      <alignment horizontal="center" textRotation="90"/>
    </xf>
    <xf numFmtId="166" fontId="17" fillId="3" borderId="8" xfId="0" applyNumberFormat="1" applyFont="1" applyFill="1" applyBorder="1" applyAlignment="1">
      <alignment horizontal="center" textRotation="90"/>
    </xf>
    <xf numFmtId="2" fontId="20" fillId="6" borderId="4" xfId="0" applyNumberFormat="1" applyFont="1" applyFill="1" applyBorder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166" fontId="19" fillId="6" borderId="12" xfId="0" applyNumberFormat="1" applyFont="1" applyFill="1" applyBorder="1" applyAlignment="1">
      <alignment horizontal="right" vertical="center"/>
    </xf>
    <xf numFmtId="2" fontId="9" fillId="6" borderId="1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right" vertical="center"/>
    </xf>
    <xf numFmtId="166" fontId="16" fillId="6" borderId="6" xfId="0" applyNumberFormat="1" applyFont="1" applyFill="1" applyBorder="1" applyAlignment="1">
      <alignment horizontal="right" vertical="center"/>
    </xf>
    <xf numFmtId="2" fontId="8" fillId="6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2" fontId="19" fillId="0" borderId="3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right" vertical="center"/>
    </xf>
    <xf numFmtId="166" fontId="19" fillId="6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36" fillId="0" borderId="3" xfId="0" applyNumberFormat="1" applyFont="1" applyFill="1" applyBorder="1" applyAlignment="1">
      <alignment horizontal="right" vertical="center"/>
    </xf>
    <xf numFmtId="1" fontId="36" fillId="0" borderId="4" xfId="0" applyNumberFormat="1" applyFont="1" applyFill="1" applyBorder="1" applyAlignment="1">
      <alignment horizontal="center" vertical="center"/>
    </xf>
    <xf numFmtId="1" fontId="36" fillId="0" borderId="4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26" fillId="6" borderId="6" xfId="0" applyFont="1" applyFill="1" applyBorder="1" applyAlignment="1">
      <alignment horizontal="right" vertical="center"/>
    </xf>
    <xf numFmtId="0" fontId="26" fillId="6" borderId="6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right" vertical="center"/>
    </xf>
    <xf numFmtId="2" fontId="9" fillId="6" borderId="6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2" fontId="18" fillId="7" borderId="2" xfId="0" applyNumberFormat="1" applyFont="1" applyFill="1" applyBorder="1" applyAlignment="1">
      <alignment horizontal="right" vertical="center"/>
    </xf>
    <xf numFmtId="1" fontId="16" fillId="6" borderId="3" xfId="0" applyNumberFormat="1" applyFont="1" applyFill="1" applyBorder="1" applyAlignment="1">
      <alignment horizontal="center" vertical="center"/>
    </xf>
    <xf numFmtId="166" fontId="21" fillId="6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6" fillId="6" borderId="2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/>
    </xf>
    <xf numFmtId="2" fontId="8" fillId="8" borderId="10" xfId="0" applyNumberFormat="1" applyFont="1" applyFill="1" applyBorder="1" applyAlignment="1">
      <alignment horizontal="center" textRotation="90" shrinkToFit="1"/>
    </xf>
    <xf numFmtId="1" fontId="8" fillId="8" borderId="7" xfId="0" applyNumberFormat="1" applyFont="1" applyFill="1" applyBorder="1" applyAlignment="1">
      <alignment horizontal="center" textRotation="90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textRotation="90"/>
    </xf>
    <xf numFmtId="1" fontId="18" fillId="6" borderId="14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23" fillId="6" borderId="4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2" fontId="18" fillId="6" borderId="14" xfId="0" applyNumberFormat="1" applyFont="1" applyFill="1" applyBorder="1" applyAlignment="1">
      <alignment horizontal="right" vertical="center"/>
    </xf>
    <xf numFmtId="2" fontId="26" fillId="6" borderId="3" xfId="0" applyNumberFormat="1" applyFont="1" applyFill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8" fillId="0" borderId="15" xfId="0" applyNumberFormat="1" applyFont="1" applyFill="1" applyBorder="1" applyAlignment="1">
      <alignment horizontal="right" vertical="center" shrinkToFit="1"/>
    </xf>
    <xf numFmtId="2" fontId="8" fillId="0" borderId="3" xfId="0" applyNumberFormat="1" applyFont="1" applyFill="1" applyBorder="1" applyAlignment="1">
      <alignment horizontal="right" vertical="center" shrinkToFit="1"/>
    </xf>
    <xf numFmtId="2" fontId="8" fillId="0" borderId="0" xfId="0" applyNumberFormat="1" applyFont="1" applyFill="1" applyBorder="1" applyAlignment="1">
      <alignment horizontal="right" vertical="center" shrinkToFit="1"/>
    </xf>
    <xf numFmtId="1" fontId="14" fillId="6" borderId="4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" fontId="19" fillId="7" borderId="4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1" fontId="26" fillId="6" borderId="6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0" borderId="1" xfId="0" applyFont="1" applyBorder="1" applyAlignment="1">
      <alignment/>
    </xf>
    <xf numFmtId="166" fontId="9" fillId="0" borderId="6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2" fontId="17" fillId="5" borderId="16" xfId="0" applyNumberFormat="1" applyFont="1" applyFill="1" applyBorder="1" applyAlignment="1">
      <alignment horizontal="center" textRotation="90"/>
    </xf>
    <xf numFmtId="0" fontId="17" fillId="5" borderId="16" xfId="0" applyFont="1" applyFill="1" applyBorder="1" applyAlignment="1">
      <alignment horizontal="center" textRotation="90"/>
    </xf>
    <xf numFmtId="166" fontId="17" fillId="5" borderId="16" xfId="0" applyNumberFormat="1" applyFont="1" applyFill="1" applyBorder="1" applyAlignment="1">
      <alignment horizontal="center" textRotation="90"/>
    </xf>
    <xf numFmtId="166" fontId="16" fillId="7" borderId="6" xfId="0" applyNumberFormat="1" applyFont="1" applyFill="1" applyBorder="1" applyAlignment="1">
      <alignment horizontal="right" vertical="center"/>
    </xf>
    <xf numFmtId="2" fontId="31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66" fontId="16" fillId="6" borderId="6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2" fontId="26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right" vertical="center"/>
    </xf>
    <xf numFmtId="0" fontId="26" fillId="6" borderId="3" xfId="0" applyFont="1" applyFill="1" applyBorder="1" applyAlignment="1">
      <alignment/>
    </xf>
    <xf numFmtId="0" fontId="4" fillId="0" borderId="6" xfId="0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7" fillId="0" borderId="7" xfId="0" applyNumberFormat="1" applyFont="1" applyFill="1" applyBorder="1" applyAlignment="1">
      <alignment horizontal="center" textRotation="90"/>
    </xf>
    <xf numFmtId="1" fontId="7" fillId="0" borderId="12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right" vertical="center"/>
    </xf>
    <xf numFmtId="0" fontId="34" fillId="6" borderId="6" xfId="0" applyFont="1" applyFill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9" fillId="6" borderId="15" xfId="0" applyNumberFormat="1" applyFont="1" applyFill="1" applyBorder="1" applyAlignment="1">
      <alignment horizontal="right" vertical="center"/>
    </xf>
    <xf numFmtId="1" fontId="19" fillId="6" borderId="14" xfId="0" applyNumberFormat="1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" fontId="34" fillId="6" borderId="6" xfId="0" applyNumberFormat="1" applyFont="1" applyFill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vertical="center"/>
    </xf>
    <xf numFmtId="166" fontId="18" fillId="0" borderId="1" xfId="0" applyNumberFormat="1" applyFont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20" fillId="6" borderId="1" xfId="0" applyNumberFormat="1" applyFont="1" applyFill="1" applyBorder="1" applyAlignment="1">
      <alignment horizontal="right" vertical="center"/>
    </xf>
    <xf numFmtId="0" fontId="26" fillId="6" borderId="3" xfId="0" applyFont="1" applyFill="1" applyBorder="1" applyAlignment="1">
      <alignment horizontal="center"/>
    </xf>
    <xf numFmtId="0" fontId="29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34" fillId="6" borderId="6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right" vertical="center"/>
    </xf>
    <xf numFmtId="1" fontId="19" fillId="6" borderId="3" xfId="0" applyNumberFormat="1" applyFont="1" applyFill="1" applyBorder="1" applyAlignment="1">
      <alignment horizontal="center" vertical="center"/>
    </xf>
    <xf numFmtId="2" fontId="16" fillId="6" borderId="6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29" fillId="0" borderId="6" xfId="0" applyFont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right" vertical="center"/>
    </xf>
    <xf numFmtId="2" fontId="19" fillId="7" borderId="3" xfId="0" applyNumberFormat="1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 shrinkToFit="1"/>
    </xf>
    <xf numFmtId="2" fontId="6" fillId="0" borderId="1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66" fontId="19" fillId="7" borderId="6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2" fontId="9" fillId="6" borderId="4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" fontId="9" fillId="6" borderId="6" xfId="0" applyNumberFormat="1" applyFont="1" applyFill="1" applyBorder="1" applyAlignment="1">
      <alignment horizontal="right" vertical="center"/>
    </xf>
    <xf numFmtId="1" fontId="7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right" vertical="center"/>
    </xf>
    <xf numFmtId="1" fontId="20" fillId="0" borderId="17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right" vertical="center"/>
    </xf>
    <xf numFmtId="2" fontId="18" fillId="6" borderId="18" xfId="0" applyNumberFormat="1" applyFont="1" applyFill="1" applyBorder="1" applyAlignment="1">
      <alignment horizontal="right" vertical="center"/>
    </xf>
    <xf numFmtId="1" fontId="18" fillId="6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right" vertical="center" shrinkToFit="1"/>
    </xf>
    <xf numFmtId="2" fontId="35" fillId="6" borderId="1" xfId="0" applyNumberFormat="1" applyFont="1" applyFill="1" applyBorder="1" applyAlignment="1">
      <alignment horizontal="center" vertical="center"/>
    </xf>
    <xf numFmtId="166" fontId="18" fillId="7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2" fontId="33" fillId="6" borderId="3" xfId="0" applyNumberFormat="1" applyFont="1" applyFill="1" applyBorder="1" applyAlignment="1">
      <alignment horizontal="right" vertical="center"/>
    </xf>
    <xf numFmtId="165" fontId="33" fillId="6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0" fontId="20" fillId="6" borderId="6" xfId="0" applyFont="1" applyFill="1" applyBorder="1" applyAlignment="1">
      <alignment horizontal="right" vertical="center"/>
    </xf>
    <xf numFmtId="2" fontId="18" fillId="0" borderId="3" xfId="0" applyNumberFormat="1" applyFont="1" applyBorder="1" applyAlignment="1">
      <alignment horizontal="right" vertical="center"/>
    </xf>
    <xf numFmtId="2" fontId="14" fillId="6" borderId="3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/>
    </xf>
    <xf numFmtId="166" fontId="8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4" xfId="0" applyFont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7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 vertical="center"/>
    </xf>
    <xf numFmtId="0" fontId="26" fillId="0" borderId="4" xfId="0" applyFont="1" applyBorder="1" applyAlignment="1">
      <alignment/>
    </xf>
    <xf numFmtId="0" fontId="8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" fontId="6" fillId="0" borderId="7" xfId="0" applyNumberFormat="1" applyFont="1" applyFill="1" applyBorder="1" applyAlignment="1">
      <alignment horizontal="center" textRotation="90"/>
    </xf>
    <xf numFmtId="2" fontId="6" fillId="0" borderId="1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/>
    </xf>
    <xf numFmtId="2" fontId="14" fillId="0" borderId="4" xfId="0" applyNumberFormat="1" applyFont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24" fillId="0" borderId="4" xfId="0" applyFont="1" applyBorder="1" applyAlignment="1">
      <alignment vertical="center"/>
    </xf>
    <xf numFmtId="166" fontId="1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6" fontId="18" fillId="0" borderId="6" xfId="0" applyNumberFormat="1" applyFont="1" applyBorder="1" applyAlignment="1">
      <alignment horizontal="right" vertical="center"/>
    </xf>
    <xf numFmtId="1" fontId="28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right" vertical="center"/>
    </xf>
    <xf numFmtId="166" fontId="19" fillId="7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6" fillId="0" borderId="3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166" fontId="20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right" vertical="center"/>
    </xf>
    <xf numFmtId="2" fontId="18" fillId="6" borderId="0" xfId="0" applyNumberFormat="1" applyFont="1" applyFill="1" applyBorder="1" applyAlignment="1">
      <alignment horizontal="right" vertical="center"/>
    </xf>
    <xf numFmtId="1" fontId="18" fillId="6" borderId="0" xfId="0" applyNumberFormat="1" applyFont="1" applyFill="1" applyBorder="1" applyAlignment="1">
      <alignment horizontal="center" vertical="center"/>
    </xf>
    <xf numFmtId="2" fontId="35" fillId="6" borderId="0" xfId="0" applyNumberFormat="1" applyFont="1" applyFill="1" applyBorder="1" applyAlignment="1">
      <alignment horizontal="right" vertical="center"/>
    </xf>
    <xf numFmtId="166" fontId="18" fillId="6" borderId="0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right" vertical="center"/>
    </xf>
    <xf numFmtId="2" fontId="19" fillId="6" borderId="0" xfId="0" applyNumberFormat="1" applyFont="1" applyFill="1" applyBorder="1" applyAlignment="1">
      <alignment horizontal="right" vertical="center"/>
    </xf>
    <xf numFmtId="0" fontId="0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1" fontId="8" fillId="6" borderId="0" xfId="0" applyNumberFormat="1" applyFont="1" applyFill="1" applyBorder="1" applyAlignment="1">
      <alignment horizontal="right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vertical="center"/>
    </xf>
    <xf numFmtId="0" fontId="36" fillId="6" borderId="0" xfId="0" applyFont="1" applyFill="1" applyBorder="1" applyAlignment="1">
      <alignment vertical="center"/>
    </xf>
    <xf numFmtId="1" fontId="19" fillId="6" borderId="0" xfId="0" applyNumberFormat="1" applyFont="1" applyFill="1" applyBorder="1" applyAlignment="1">
      <alignment horizontal="center" vertical="center"/>
    </xf>
    <xf numFmtId="2" fontId="16" fillId="6" borderId="0" xfId="0" applyNumberFormat="1" applyFont="1" applyFill="1" applyBorder="1" applyAlignment="1">
      <alignment horizontal="center" vertical="center"/>
    </xf>
    <xf numFmtId="166" fontId="19" fillId="6" borderId="0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vertical="center"/>
    </xf>
    <xf numFmtId="2" fontId="16" fillId="6" borderId="0" xfId="0" applyNumberFormat="1" applyFont="1" applyFill="1" applyBorder="1" applyAlignment="1">
      <alignment horizontal="right" vertical="center"/>
    </xf>
    <xf numFmtId="2" fontId="9" fillId="6" borderId="0" xfId="0" applyNumberFormat="1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/>
    </xf>
    <xf numFmtId="1" fontId="16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8" fillId="6" borderId="0" xfId="0" applyNumberFormat="1" applyFont="1" applyFill="1" applyBorder="1" applyAlignment="1">
      <alignment horizontal="center" vertical="center"/>
    </xf>
    <xf numFmtId="166" fontId="16" fillId="6" borderId="0" xfId="0" applyNumberFormat="1" applyFont="1" applyFill="1" applyBorder="1" applyAlignment="1">
      <alignment horizontal="right" vertical="center"/>
    </xf>
    <xf numFmtId="2" fontId="8" fillId="6" borderId="0" xfId="0" applyNumberFormat="1" applyFont="1" applyFill="1" applyBorder="1" applyAlignment="1">
      <alignment horizontal="right" vertical="center"/>
    </xf>
    <xf numFmtId="2" fontId="8" fillId="0" borderId="3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center" vertical="center"/>
    </xf>
    <xf numFmtId="166" fontId="18" fillId="6" borderId="19" xfId="0" applyNumberFormat="1" applyFont="1" applyFill="1" applyBorder="1" applyAlignment="1">
      <alignment horizontal="right" vertical="center"/>
    </xf>
    <xf numFmtId="166" fontId="18" fillId="7" borderId="1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right" vertical="center"/>
    </xf>
    <xf numFmtId="2" fontId="19" fillId="6" borderId="18" xfId="0" applyNumberFormat="1" applyFont="1" applyFill="1" applyBorder="1" applyAlignment="1">
      <alignment horizontal="right" vertical="center"/>
    </xf>
    <xf numFmtId="0" fontId="16" fillId="6" borderId="0" xfId="0" applyFont="1" applyFill="1" applyBorder="1" applyAlignment="1">
      <alignment vertical="center"/>
    </xf>
    <xf numFmtId="1" fontId="19" fillId="6" borderId="17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166" fontId="19" fillId="6" borderId="19" xfId="0" applyNumberFormat="1" applyFont="1" applyFill="1" applyBorder="1" applyAlignment="1">
      <alignment horizontal="right" vertical="center"/>
    </xf>
    <xf numFmtId="2" fontId="16" fillId="6" borderId="18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1" fontId="16" fillId="6" borderId="17" xfId="0" applyNumberFormat="1" applyFont="1" applyFill="1" applyBorder="1" applyAlignment="1">
      <alignment horizontal="center" vertical="center"/>
    </xf>
    <xf numFmtId="166" fontId="16" fillId="6" borderId="19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6" fontId="20" fillId="0" borderId="6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8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7"/>
    </sheetView>
  </sheetViews>
  <sheetFormatPr defaultColWidth="9.00390625" defaultRowHeight="12" customHeight="1"/>
  <cols>
    <col min="1" max="1" width="2.625" style="549" customWidth="1"/>
    <col min="2" max="2" width="21.75390625" style="1" customWidth="1"/>
    <col min="3" max="3" width="5.00390625" style="52" bestFit="1" customWidth="1"/>
    <col min="4" max="4" width="3.125" style="53" bestFit="1" customWidth="1"/>
    <col min="5" max="5" width="4.875" style="309" customWidth="1"/>
    <col min="6" max="6" width="4.875" style="503" bestFit="1" customWidth="1"/>
    <col min="7" max="7" width="4.00390625" style="500" bestFit="1" customWidth="1"/>
    <col min="8" max="8" width="4.875" style="299" bestFit="1" customWidth="1"/>
    <col min="9" max="9" width="4.875" style="47" bestFit="1" customWidth="1"/>
    <col min="10" max="10" width="3.625" style="48" bestFit="1" customWidth="1"/>
    <col min="11" max="11" width="4.875" style="300" bestFit="1" customWidth="1"/>
    <col min="12" max="12" width="5.125" style="38" customWidth="1"/>
    <col min="13" max="13" width="4.00390625" style="36" bestFit="1" customWidth="1"/>
    <col min="14" max="14" width="4.00390625" style="301" bestFit="1" customWidth="1"/>
    <col min="15" max="15" width="4.375" style="506" hidden="1" customWidth="1"/>
    <col min="16" max="16" width="4.00390625" style="480" hidden="1" customWidth="1"/>
    <col min="17" max="17" width="4.00390625" style="481" hidden="1" customWidth="1"/>
    <col min="18" max="18" width="2.875" style="186" customWidth="1"/>
    <col min="19" max="19" width="4.25390625" style="186" customWidth="1"/>
    <col min="20" max="20" width="2.75390625" style="186" customWidth="1"/>
    <col min="21" max="21" width="3.375" style="519" customWidth="1"/>
    <col min="22" max="22" width="2.75390625" style="186" bestFit="1" customWidth="1"/>
    <col min="23" max="23" width="4.375" style="316" bestFit="1" customWidth="1"/>
    <col min="24" max="24" width="2.625" style="317" bestFit="1" customWidth="1"/>
    <col min="25" max="25" width="3.25390625" style="186" bestFit="1" customWidth="1"/>
    <col min="26" max="26" width="2.375" style="123" customWidth="1"/>
    <col min="27" max="27" width="4.125" style="316" customWidth="1"/>
    <col min="28" max="28" width="2.375" style="317" customWidth="1"/>
    <col min="29" max="29" width="3.375" style="63" customWidth="1"/>
    <col min="30" max="30" width="2.75390625" style="19" customWidth="1"/>
    <col min="31" max="31" width="4.25390625" style="107" customWidth="1"/>
    <col min="32" max="32" width="2.375" style="339" customWidth="1"/>
    <col min="33" max="33" width="3.75390625" style="63" bestFit="1" customWidth="1"/>
    <col min="34" max="34" width="2.75390625" style="21" customWidth="1"/>
    <col min="35" max="35" width="4.25390625" style="71" customWidth="1"/>
    <col min="36" max="36" width="2.375" style="72" customWidth="1"/>
    <col min="37" max="37" width="3.125" style="73" customWidth="1"/>
    <col min="38" max="38" width="2.75390625" style="21" customWidth="1"/>
    <col min="39" max="39" width="4.25390625" style="71" customWidth="1"/>
    <col min="40" max="40" width="2.75390625" style="72" customWidth="1"/>
    <col min="41" max="41" width="3.25390625" style="73" customWidth="1"/>
    <col min="42" max="42" width="2.75390625" style="29" customWidth="1"/>
    <col min="43" max="43" width="4.25390625" style="71" customWidth="1"/>
    <col min="44" max="44" width="2.375" style="72" customWidth="1"/>
    <col min="45" max="45" width="3.375" style="73" bestFit="1" customWidth="1"/>
    <col min="46" max="46" width="2.75390625" style="21" customWidth="1"/>
    <col min="47" max="47" width="3.625" style="71" customWidth="1"/>
    <col min="48" max="48" width="2.75390625" style="72" customWidth="1"/>
    <col min="49" max="49" width="3.375" style="73" customWidth="1"/>
    <col min="50" max="50" width="2.75390625" style="30" customWidth="1"/>
    <col min="51" max="51" width="4.25390625" style="81" customWidth="1"/>
    <col min="52" max="52" width="2.375" style="682" customWidth="1"/>
    <col min="53" max="53" width="3.375" style="82" customWidth="1"/>
    <col min="54" max="54" width="2.75390625" style="30" customWidth="1"/>
    <col min="55" max="55" width="4.25390625" style="691" customWidth="1"/>
    <col min="56" max="56" width="2.75390625" style="668" customWidth="1"/>
    <col min="57" max="57" width="3.375" style="82" customWidth="1"/>
    <col min="58" max="58" width="2.75390625" style="100" customWidth="1"/>
    <col min="59" max="59" width="3.625" style="0" customWidth="1"/>
    <col min="60" max="60" width="2.375" style="0" customWidth="1"/>
    <col min="61" max="61" width="3.375" style="0" customWidth="1"/>
    <col min="62" max="76" width="2.375" style="0" customWidth="1"/>
  </cols>
  <sheetData>
    <row r="1" spans="1:61" s="39" customFormat="1" ht="59.25" thickBot="1">
      <c r="A1" s="543" t="s">
        <v>212</v>
      </c>
      <c r="B1" s="40" t="s">
        <v>794</v>
      </c>
      <c r="C1" s="424" t="s">
        <v>378</v>
      </c>
      <c r="D1" s="425" t="s">
        <v>379</v>
      </c>
      <c r="E1" s="426" t="s">
        <v>380</v>
      </c>
      <c r="F1" s="265" t="s">
        <v>381</v>
      </c>
      <c r="G1" s="494" t="s">
        <v>382</v>
      </c>
      <c r="H1" s="304" t="s">
        <v>383</v>
      </c>
      <c r="I1" s="427" t="s">
        <v>384</v>
      </c>
      <c r="J1" s="428" t="s">
        <v>385</v>
      </c>
      <c r="K1" s="429" t="s">
        <v>386</v>
      </c>
      <c r="L1" s="520" t="s">
        <v>387</v>
      </c>
      <c r="M1" s="521" t="s">
        <v>388</v>
      </c>
      <c r="N1" s="522" t="s">
        <v>389</v>
      </c>
      <c r="O1" s="490" t="s">
        <v>667</v>
      </c>
      <c r="P1" s="491" t="s">
        <v>668</v>
      </c>
      <c r="Q1" s="216" t="s">
        <v>795</v>
      </c>
      <c r="R1" s="217" t="s">
        <v>756</v>
      </c>
      <c r="S1" s="218" t="s">
        <v>757</v>
      </c>
      <c r="T1" s="336" t="s">
        <v>308</v>
      </c>
      <c r="U1" s="345" t="s">
        <v>309</v>
      </c>
      <c r="V1" s="217" t="s">
        <v>725</v>
      </c>
      <c r="W1" s="218" t="s">
        <v>726</v>
      </c>
      <c r="X1" s="336" t="s">
        <v>308</v>
      </c>
      <c r="Y1" s="345" t="s">
        <v>309</v>
      </c>
      <c r="Z1" s="217" t="s">
        <v>679</v>
      </c>
      <c r="AA1" s="218" t="s">
        <v>680</v>
      </c>
      <c r="AB1" s="336" t="s">
        <v>308</v>
      </c>
      <c r="AC1" s="345" t="s">
        <v>309</v>
      </c>
      <c r="AD1" s="219" t="s">
        <v>364</v>
      </c>
      <c r="AE1" s="218" t="s">
        <v>365</v>
      </c>
      <c r="AF1" s="336" t="s">
        <v>308</v>
      </c>
      <c r="AG1" s="220" t="s">
        <v>309</v>
      </c>
      <c r="AH1" s="219" t="s">
        <v>322</v>
      </c>
      <c r="AI1" s="221" t="s">
        <v>321</v>
      </c>
      <c r="AJ1" s="222" t="s">
        <v>308</v>
      </c>
      <c r="AK1" s="220" t="s">
        <v>309</v>
      </c>
      <c r="AL1" s="219" t="s">
        <v>303</v>
      </c>
      <c r="AM1" s="221" t="s">
        <v>311</v>
      </c>
      <c r="AN1" s="101" t="s">
        <v>308</v>
      </c>
      <c r="AO1" s="223" t="s">
        <v>309</v>
      </c>
      <c r="AP1" s="219" t="s">
        <v>307</v>
      </c>
      <c r="AQ1" s="221" t="s">
        <v>312</v>
      </c>
      <c r="AR1" s="101" t="s">
        <v>308</v>
      </c>
      <c r="AS1" s="224" t="s">
        <v>309</v>
      </c>
      <c r="AT1" s="217" t="s">
        <v>306</v>
      </c>
      <c r="AU1" s="221" t="s">
        <v>313</v>
      </c>
      <c r="AV1" s="101" t="s">
        <v>308</v>
      </c>
      <c r="AW1" s="218" t="s">
        <v>309</v>
      </c>
      <c r="AX1" s="225" t="s">
        <v>305</v>
      </c>
      <c r="AY1" s="221" t="s">
        <v>314</v>
      </c>
      <c r="AZ1" s="672" t="s">
        <v>308</v>
      </c>
      <c r="BA1" s="223" t="s">
        <v>309</v>
      </c>
      <c r="BB1" s="225" t="s">
        <v>304</v>
      </c>
      <c r="BC1" s="683" t="s">
        <v>315</v>
      </c>
      <c r="BD1" s="101" t="s">
        <v>308</v>
      </c>
      <c r="BE1" s="224" t="s">
        <v>309</v>
      </c>
      <c r="BF1" s="225" t="s">
        <v>677</v>
      </c>
      <c r="BG1" s="221" t="s">
        <v>678</v>
      </c>
      <c r="BH1" s="101" t="s">
        <v>308</v>
      </c>
      <c r="BI1" s="224" t="s">
        <v>309</v>
      </c>
    </row>
    <row r="2" spans="1:61" s="187" customFormat="1" ht="12.75" customHeight="1" thickTop="1">
      <c r="A2" s="544">
        <v>4</v>
      </c>
      <c r="B2" s="550" t="s">
        <v>144</v>
      </c>
      <c r="C2" s="111"/>
      <c r="D2" s="112"/>
      <c r="E2" s="357"/>
      <c r="F2" s="501"/>
      <c r="G2" s="495"/>
      <c r="H2" s="358"/>
      <c r="I2" s="557"/>
      <c r="J2" s="558"/>
      <c r="K2" s="432"/>
      <c r="L2" s="240">
        <f>S2+W2+AA2+AE2+AI2+AM2+AQ2+AU2+AY2+BC2+BG2</f>
        <v>48.17493006993008</v>
      </c>
      <c r="M2" s="35">
        <f>T2+X2+AB2+AF2+AJ2+AN2+AR2+AV2+AZ2+BD2+BH2</f>
        <v>54</v>
      </c>
      <c r="N2" s="434">
        <f>100*(L2/M2)</f>
        <v>89.21283346283347</v>
      </c>
      <c r="O2" s="504">
        <f>C2+F2+I2+L2</f>
        <v>48.17493006993008</v>
      </c>
      <c r="P2" s="475">
        <f>D2+G2+J2+M2</f>
        <v>54</v>
      </c>
      <c r="Q2" s="476">
        <f>100*O2/P2</f>
        <v>89.21283346283347</v>
      </c>
      <c r="R2" s="177" t="s">
        <v>166</v>
      </c>
      <c r="S2" s="180">
        <v>0.9545454545454546</v>
      </c>
      <c r="T2" s="60">
        <v>1</v>
      </c>
      <c r="U2" s="347">
        <f>S2/T2</f>
        <v>0.9545454545454546</v>
      </c>
      <c r="V2" s="108" t="s">
        <v>166</v>
      </c>
      <c r="W2" s="59">
        <v>1</v>
      </c>
      <c r="X2" s="66">
        <v>1</v>
      </c>
      <c r="Y2" s="56">
        <f>W2/X2</f>
        <v>1</v>
      </c>
      <c r="Z2" s="108" t="s">
        <v>166</v>
      </c>
      <c r="AA2" s="106">
        <v>0.875</v>
      </c>
      <c r="AB2" s="160">
        <v>1</v>
      </c>
      <c r="AC2" s="56">
        <f>AA2/AB2</f>
        <v>0.875</v>
      </c>
      <c r="AD2" s="359" t="s">
        <v>166</v>
      </c>
      <c r="AE2" s="560">
        <v>1.4653846153846155</v>
      </c>
      <c r="AF2" s="360">
        <v>2</v>
      </c>
      <c r="AG2" s="361">
        <f>AE2/AF2</f>
        <v>0.7326923076923078</v>
      </c>
      <c r="AH2" s="363" t="s">
        <v>166</v>
      </c>
      <c r="AI2" s="364">
        <v>0.93</v>
      </c>
      <c r="AJ2" s="365">
        <v>1</v>
      </c>
      <c r="AK2" s="366">
        <f>AI2/AJ2</f>
        <v>0.93</v>
      </c>
      <c r="AL2" s="367" t="s">
        <v>166</v>
      </c>
      <c r="AM2" s="364">
        <v>5.3</v>
      </c>
      <c r="AN2" s="365">
        <v>6</v>
      </c>
      <c r="AO2" s="361">
        <f>AM2/AN2</f>
        <v>0.8833333333333333</v>
      </c>
      <c r="AP2" s="363" t="s">
        <v>166</v>
      </c>
      <c r="AQ2" s="364">
        <v>9.97</v>
      </c>
      <c r="AR2" s="365">
        <v>11</v>
      </c>
      <c r="AS2" s="366">
        <v>0.91</v>
      </c>
      <c r="AT2" s="367" t="s">
        <v>166</v>
      </c>
      <c r="AU2" s="364">
        <v>7.89</v>
      </c>
      <c r="AV2" s="365">
        <v>9</v>
      </c>
      <c r="AW2" s="368">
        <v>0.88</v>
      </c>
      <c r="AX2" s="363" t="s">
        <v>166</v>
      </c>
      <c r="AY2" s="364">
        <v>7.32</v>
      </c>
      <c r="AZ2" s="673">
        <v>8</v>
      </c>
      <c r="BA2" s="361">
        <v>0.92</v>
      </c>
      <c r="BB2" s="363" t="s">
        <v>166</v>
      </c>
      <c r="BC2" s="684">
        <v>7.98</v>
      </c>
      <c r="BD2" s="360">
        <v>9</v>
      </c>
      <c r="BE2" s="366">
        <v>0.89</v>
      </c>
      <c r="BF2" s="363" t="s">
        <v>166</v>
      </c>
      <c r="BG2" s="560">
        <v>4.49</v>
      </c>
      <c r="BH2" s="561">
        <v>5</v>
      </c>
      <c r="BI2" s="562">
        <f>BG2/BH2</f>
        <v>0.898</v>
      </c>
    </row>
    <row r="3" spans="1:61" s="187" customFormat="1" ht="12.75" customHeight="1">
      <c r="A3" s="544">
        <v>4</v>
      </c>
      <c r="B3" s="32" t="s">
        <v>356</v>
      </c>
      <c r="C3" s="111"/>
      <c r="D3" s="112"/>
      <c r="E3" s="306"/>
      <c r="F3" s="251"/>
      <c r="G3" s="266"/>
      <c r="H3" s="277"/>
      <c r="I3" s="115"/>
      <c r="J3" s="116"/>
      <c r="K3" s="432"/>
      <c r="L3" s="240">
        <f>S3+W3+AA3+AE3+AI3+AM3+AQ3+AU3+AY3+BC3+BG3</f>
        <v>84.84010505834036</v>
      </c>
      <c r="M3" s="35">
        <f>T3+X3+AB3+AF3+AJ3+AN3+AR3+AV3+AZ3+BD3+BH3</f>
        <v>98</v>
      </c>
      <c r="N3" s="434">
        <f>100*(L3/M3)</f>
        <v>86.57153577381669</v>
      </c>
      <c r="O3" s="504">
        <f>C3+F3+I3+L3</f>
        <v>84.84010505834036</v>
      </c>
      <c r="P3" s="475">
        <f>D3+G3+J3+M3</f>
        <v>98</v>
      </c>
      <c r="Q3" s="476">
        <f>100*O3/P3</f>
        <v>86.57153577381669</v>
      </c>
      <c r="R3" s="17" t="s">
        <v>166</v>
      </c>
      <c r="S3" s="238">
        <v>11.633600713012477</v>
      </c>
      <c r="T3" s="60">
        <v>12</v>
      </c>
      <c r="U3" s="347">
        <f>S3/T3</f>
        <v>0.9694667260843731</v>
      </c>
      <c r="V3" s="108" t="s">
        <v>166</v>
      </c>
      <c r="W3" s="106">
        <v>10.78</v>
      </c>
      <c r="X3" s="160">
        <v>12</v>
      </c>
      <c r="Y3" s="56">
        <f>W3/X3</f>
        <v>0.8983333333333333</v>
      </c>
      <c r="Z3" s="25" t="s">
        <v>166</v>
      </c>
      <c r="AA3" s="332">
        <v>5.587301587301587</v>
      </c>
      <c r="AB3" s="333">
        <v>6</v>
      </c>
      <c r="AC3" s="346">
        <f>AA3/AB3</f>
        <v>0.9312169312169312</v>
      </c>
      <c r="AD3" s="177" t="s">
        <v>166</v>
      </c>
      <c r="AE3" s="156">
        <v>15.099202758026289</v>
      </c>
      <c r="AF3" s="65">
        <v>16</v>
      </c>
      <c r="AG3" s="57">
        <f>AE3/AF3</f>
        <v>0.943700172376643</v>
      </c>
      <c r="AH3" s="17" t="s">
        <v>166</v>
      </c>
      <c r="AI3" s="54">
        <v>6.92</v>
      </c>
      <c r="AJ3" s="55">
        <v>8</v>
      </c>
      <c r="AK3" s="56">
        <f>AI3/AJ3</f>
        <v>0.865</v>
      </c>
      <c r="AL3" s="25" t="s">
        <v>166</v>
      </c>
      <c r="AM3" s="54">
        <v>4.97</v>
      </c>
      <c r="AN3" s="55">
        <v>6</v>
      </c>
      <c r="AO3" s="57">
        <f>AM3/AN3</f>
        <v>0.8283333333333333</v>
      </c>
      <c r="AP3" s="17" t="s">
        <v>166</v>
      </c>
      <c r="AQ3" s="54">
        <v>6.95</v>
      </c>
      <c r="AR3" s="55">
        <v>8</v>
      </c>
      <c r="AS3" s="56">
        <v>0.87</v>
      </c>
      <c r="AT3" s="25" t="s">
        <v>166</v>
      </c>
      <c r="AU3" s="54">
        <v>4.33</v>
      </c>
      <c r="AV3" s="55">
        <v>5</v>
      </c>
      <c r="AW3" s="57">
        <v>0.87</v>
      </c>
      <c r="AX3" s="17" t="s">
        <v>166</v>
      </c>
      <c r="AY3" s="54">
        <v>6.9</v>
      </c>
      <c r="AZ3" s="62">
        <v>8</v>
      </c>
      <c r="BA3" s="56">
        <v>0.86</v>
      </c>
      <c r="BB3" s="25" t="s">
        <v>166</v>
      </c>
      <c r="BC3" s="126">
        <v>7.21</v>
      </c>
      <c r="BD3" s="65">
        <v>10</v>
      </c>
      <c r="BE3" s="57">
        <v>0.72</v>
      </c>
      <c r="BF3" s="17" t="s">
        <v>166</v>
      </c>
      <c r="BG3" s="106">
        <v>4.46</v>
      </c>
      <c r="BH3" s="159">
        <v>7</v>
      </c>
      <c r="BI3" s="164">
        <f>BG3/BH3</f>
        <v>0.6371428571428571</v>
      </c>
    </row>
    <row r="4" spans="1:61" s="187" customFormat="1" ht="12.75" customHeight="1">
      <c r="A4" s="544">
        <v>4</v>
      </c>
      <c r="B4" s="33" t="s">
        <v>146</v>
      </c>
      <c r="C4" s="111"/>
      <c r="D4" s="112"/>
      <c r="E4" s="306"/>
      <c r="F4" s="251"/>
      <c r="G4" s="266"/>
      <c r="H4" s="277"/>
      <c r="I4" s="115"/>
      <c r="J4" s="116"/>
      <c r="K4" s="288"/>
      <c r="L4" s="478">
        <f>S4+W4+AA4+AE4+AI4+AM4+AQ4+AU4+AY4+BC4+BG4</f>
        <v>114.70513336658107</v>
      </c>
      <c r="M4" s="35">
        <f>T4+X4+AB4+AF4+AJ4+AN4+AR4+AV4+AZ4+BD4+BH4</f>
        <v>134</v>
      </c>
      <c r="N4" s="434">
        <f>100*(L4/M4)</f>
        <v>85.60084579595602</v>
      </c>
      <c r="O4" s="505">
        <f>C4+F4+I4+L4</f>
        <v>114.70513336658107</v>
      </c>
      <c r="P4" s="392">
        <f>D4+G4+J4+M4</f>
        <v>134</v>
      </c>
      <c r="Q4" s="124">
        <f>100*O4/P4</f>
        <v>85.60084579595602</v>
      </c>
      <c r="R4" s="17" t="s">
        <v>166</v>
      </c>
      <c r="S4" s="238">
        <v>10.854575749103951</v>
      </c>
      <c r="T4" s="60">
        <v>12</v>
      </c>
      <c r="U4" s="347">
        <f>S4/T4</f>
        <v>0.9045479790919959</v>
      </c>
      <c r="V4" s="108" t="s">
        <v>166</v>
      </c>
      <c r="W4" s="418">
        <v>8.88</v>
      </c>
      <c r="X4" s="315">
        <v>10</v>
      </c>
      <c r="Y4" s="347">
        <v>0.885</v>
      </c>
      <c r="Z4" s="25" t="s">
        <v>166</v>
      </c>
      <c r="AA4" s="332">
        <v>13.251838542434518</v>
      </c>
      <c r="AB4" s="333">
        <v>14</v>
      </c>
      <c r="AC4" s="346">
        <f>AA4/AB4</f>
        <v>0.9465598958881799</v>
      </c>
      <c r="AD4" s="177" t="s">
        <v>166</v>
      </c>
      <c r="AE4" s="156">
        <v>13.228719075042607</v>
      </c>
      <c r="AF4" s="65">
        <v>15</v>
      </c>
      <c r="AG4" s="57">
        <f>AE4/AF4</f>
        <v>0.8819146050028405</v>
      </c>
      <c r="AH4" s="17" t="s">
        <v>166</v>
      </c>
      <c r="AI4" s="54">
        <v>11.56</v>
      </c>
      <c r="AJ4" s="55">
        <v>13</v>
      </c>
      <c r="AK4" s="56">
        <f>AI4/AJ4</f>
        <v>0.8892307692307693</v>
      </c>
      <c r="AL4" s="25" t="s">
        <v>166</v>
      </c>
      <c r="AM4" s="54">
        <v>9.61</v>
      </c>
      <c r="AN4" s="55">
        <v>13</v>
      </c>
      <c r="AO4" s="57">
        <f>AM4/AN4</f>
        <v>0.7392307692307691</v>
      </c>
      <c r="AP4" s="17" t="s">
        <v>166</v>
      </c>
      <c r="AQ4" s="54">
        <v>8.56</v>
      </c>
      <c r="AR4" s="55">
        <v>11</v>
      </c>
      <c r="AS4" s="56">
        <v>0.78</v>
      </c>
      <c r="AT4" s="25" t="s">
        <v>166</v>
      </c>
      <c r="AU4" s="54">
        <v>9.67</v>
      </c>
      <c r="AV4" s="55">
        <v>11</v>
      </c>
      <c r="AW4" s="57">
        <v>0.88</v>
      </c>
      <c r="AX4" s="17" t="s">
        <v>166</v>
      </c>
      <c r="AY4" s="54">
        <v>10.83</v>
      </c>
      <c r="AZ4" s="62">
        <v>14</v>
      </c>
      <c r="BA4" s="56">
        <v>0.77</v>
      </c>
      <c r="BB4" s="25" t="s">
        <v>166</v>
      </c>
      <c r="BC4" s="126">
        <v>10.33</v>
      </c>
      <c r="BD4" s="65">
        <v>12</v>
      </c>
      <c r="BE4" s="57">
        <v>0.86</v>
      </c>
      <c r="BF4" s="17" t="s">
        <v>166</v>
      </c>
      <c r="BG4" s="106">
        <v>7.93</v>
      </c>
      <c r="BH4" s="159">
        <v>9</v>
      </c>
      <c r="BI4" s="164">
        <f>BG4/BH4</f>
        <v>0.8811111111111111</v>
      </c>
    </row>
    <row r="5" spans="1:61" s="187" customFormat="1" ht="12.75" customHeight="1">
      <c r="A5" s="546">
        <v>4</v>
      </c>
      <c r="B5" s="33" t="s">
        <v>154</v>
      </c>
      <c r="C5" s="111"/>
      <c r="D5" s="112"/>
      <c r="E5" s="306"/>
      <c r="F5" s="239"/>
      <c r="G5" s="266"/>
      <c r="H5" s="289"/>
      <c r="I5" s="172">
        <f>BG5</f>
        <v>7.69</v>
      </c>
      <c r="J5" s="173">
        <f>BH5</f>
        <v>9</v>
      </c>
      <c r="K5" s="706">
        <f>100*(I5/J5)</f>
        <v>85.44444444444444</v>
      </c>
      <c r="L5" s="240">
        <f>S5+W5+AA5+AE5+AI5+AM5+AQ5+AU5+AY5+BC5</f>
        <v>32.725681965093735</v>
      </c>
      <c r="M5" s="35">
        <f>T5+X5+AB5+AF5+AJ5+AN5+AR5+AV5+AZ5+BD5</f>
        <v>41</v>
      </c>
      <c r="N5" s="434">
        <f>100*(L5/M5)</f>
        <v>79.81873650022861</v>
      </c>
      <c r="O5" s="504">
        <f>C5+F5+I5+L5</f>
        <v>40.41568196509373</v>
      </c>
      <c r="P5" s="475">
        <f>D5+G5+J5+M5</f>
        <v>50</v>
      </c>
      <c r="Q5" s="476">
        <f>100*O5/P5</f>
        <v>80.83136393018746</v>
      </c>
      <c r="R5" s="177" t="s">
        <v>166</v>
      </c>
      <c r="S5" s="180">
        <v>1.6</v>
      </c>
      <c r="T5" s="60">
        <v>2</v>
      </c>
      <c r="U5" s="347">
        <f>S5/T5</f>
        <v>0.8</v>
      </c>
      <c r="V5" s="25" t="s">
        <v>166</v>
      </c>
      <c r="W5" s="106">
        <v>2.53</v>
      </c>
      <c r="X5" s="160">
        <v>3</v>
      </c>
      <c r="Y5" s="56">
        <f>W5/X5</f>
        <v>0.8433333333333333</v>
      </c>
      <c r="Z5" s="804" t="s">
        <v>166</v>
      </c>
      <c r="AA5" s="105">
        <v>0.8571428571428571</v>
      </c>
      <c r="AB5" s="160">
        <v>1</v>
      </c>
      <c r="AC5" s="211">
        <f>AA5/AB5</f>
        <v>0.8571428571428571</v>
      </c>
      <c r="AD5" s="177" t="s">
        <v>166</v>
      </c>
      <c r="AE5" s="156">
        <v>5.5285391079508726</v>
      </c>
      <c r="AF5" s="65">
        <v>6</v>
      </c>
      <c r="AG5" s="57">
        <f>AE5/AF5</f>
        <v>0.9214231846584787</v>
      </c>
      <c r="AH5" s="17" t="s">
        <v>166</v>
      </c>
      <c r="AI5" s="54">
        <v>0.83</v>
      </c>
      <c r="AJ5" s="55">
        <v>1</v>
      </c>
      <c r="AK5" s="56">
        <f>AI5/AJ5</f>
        <v>0.83</v>
      </c>
      <c r="AL5" s="25" t="s">
        <v>166</v>
      </c>
      <c r="AM5" s="54">
        <v>4.81</v>
      </c>
      <c r="AN5" s="55">
        <v>7</v>
      </c>
      <c r="AO5" s="57">
        <f>AM5/AN5</f>
        <v>0.687142857142857</v>
      </c>
      <c r="AP5" s="17" t="s">
        <v>166</v>
      </c>
      <c r="AQ5" s="54">
        <v>3.08</v>
      </c>
      <c r="AR5" s="55">
        <v>4</v>
      </c>
      <c r="AS5" s="56">
        <v>0.77</v>
      </c>
      <c r="AT5" s="25" t="s">
        <v>166</v>
      </c>
      <c r="AU5" s="54">
        <v>4.1</v>
      </c>
      <c r="AV5" s="55">
        <v>5</v>
      </c>
      <c r="AW5" s="57">
        <v>0.82</v>
      </c>
      <c r="AX5" s="17" t="s">
        <v>166</v>
      </c>
      <c r="AY5" s="54">
        <v>2.69</v>
      </c>
      <c r="AZ5" s="62">
        <v>3</v>
      </c>
      <c r="BA5" s="56">
        <v>0.9</v>
      </c>
      <c r="BB5" s="25" t="s">
        <v>166</v>
      </c>
      <c r="BC5" s="126">
        <v>6.7</v>
      </c>
      <c r="BD5" s="65">
        <v>9</v>
      </c>
      <c r="BE5" s="57">
        <v>0.74</v>
      </c>
      <c r="BF5" s="15" t="s">
        <v>164</v>
      </c>
      <c r="BG5" s="106">
        <v>7.69</v>
      </c>
      <c r="BH5" s="159">
        <v>9</v>
      </c>
      <c r="BI5" s="164">
        <f>BG5/BH5</f>
        <v>0.8544444444444445</v>
      </c>
    </row>
    <row r="6" spans="1:61" s="187" customFormat="1" ht="12.75" customHeight="1">
      <c r="A6" s="546">
        <v>4</v>
      </c>
      <c r="B6" s="803" t="s">
        <v>323</v>
      </c>
      <c r="C6" s="430"/>
      <c r="D6" s="112"/>
      <c r="E6" s="306"/>
      <c r="F6" s="103">
        <v>9.44</v>
      </c>
      <c r="G6" s="212">
        <v>10</v>
      </c>
      <c r="H6" s="283">
        <f>100*(F6/G6)</f>
        <v>94.39999999999999</v>
      </c>
      <c r="I6" s="442">
        <v>10.16</v>
      </c>
      <c r="J6" s="43">
        <v>11</v>
      </c>
      <c r="K6" s="284">
        <f>100*(I6/J6)</f>
        <v>92.36363636363637</v>
      </c>
      <c r="L6" s="240">
        <f>S6+W6+AA6+AE6</f>
        <v>28.71987189322396</v>
      </c>
      <c r="M6" s="35">
        <f>T6+X6+AB6+AF6</f>
        <v>37</v>
      </c>
      <c r="N6" s="434">
        <f>100*(L6/M6)</f>
        <v>77.62127538709179</v>
      </c>
      <c r="O6" s="505">
        <f>C6+F6+I6+L6</f>
        <v>48.31987189322396</v>
      </c>
      <c r="P6" s="392">
        <f>D6+G6+J6+M6</f>
        <v>58</v>
      </c>
      <c r="Q6" s="124">
        <f>100*O6/P6</f>
        <v>83.31012395383442</v>
      </c>
      <c r="R6" s="17" t="s">
        <v>166</v>
      </c>
      <c r="S6" s="792">
        <v>5.534637123693524</v>
      </c>
      <c r="T6" s="60">
        <v>7</v>
      </c>
      <c r="U6" s="347">
        <f>S6/T6</f>
        <v>0.7906624462419319</v>
      </c>
      <c r="V6" s="108" t="s">
        <v>166</v>
      </c>
      <c r="W6" s="106">
        <v>8.97</v>
      </c>
      <c r="X6" s="160">
        <v>11</v>
      </c>
      <c r="Y6" s="56">
        <f>W6/X6</f>
        <v>0.8154545454545455</v>
      </c>
      <c r="Z6" s="17" t="s">
        <v>166</v>
      </c>
      <c r="AA6" s="332">
        <v>7.179973217357119</v>
      </c>
      <c r="AB6" s="333">
        <v>8</v>
      </c>
      <c r="AC6" s="346">
        <f>AA6/AB6</f>
        <v>0.8974966521696399</v>
      </c>
      <c r="AD6" s="177" t="s">
        <v>166</v>
      </c>
      <c r="AE6" s="156">
        <v>7.035261552173318</v>
      </c>
      <c r="AF6" s="65">
        <v>11</v>
      </c>
      <c r="AG6" s="56">
        <f>AE6/AF6</f>
        <v>0.6395692320157562</v>
      </c>
      <c r="AH6" s="15" t="s">
        <v>164</v>
      </c>
      <c r="AI6" s="54">
        <v>10.16</v>
      </c>
      <c r="AJ6" s="55">
        <v>11</v>
      </c>
      <c r="AK6" s="56">
        <f>AI6/AJ6</f>
        <v>0.9236363636363637</v>
      </c>
      <c r="AL6" s="14" t="s">
        <v>163</v>
      </c>
      <c r="AM6" s="54">
        <v>9.44</v>
      </c>
      <c r="AN6" s="55">
        <v>10</v>
      </c>
      <c r="AO6" s="56">
        <f>AM6/AN6</f>
        <v>0.944</v>
      </c>
      <c r="AP6" s="13"/>
      <c r="AQ6" s="54"/>
      <c r="AR6" s="61"/>
      <c r="AS6" s="68"/>
      <c r="AT6" s="13"/>
      <c r="AU6" s="54"/>
      <c r="AV6" s="55"/>
      <c r="AW6" s="56"/>
      <c r="AX6" s="13"/>
      <c r="AY6" s="54"/>
      <c r="AZ6" s="62"/>
      <c r="BA6" s="56"/>
      <c r="BB6" s="13"/>
      <c r="BC6" s="126"/>
      <c r="BD6" s="65"/>
      <c r="BE6" s="56"/>
      <c r="BF6" s="169"/>
      <c r="BG6" s="189"/>
      <c r="BH6" s="189"/>
      <c r="BI6" s="190"/>
    </row>
    <row r="7" spans="1:61" ht="12.75" customHeight="1">
      <c r="A7" s="546">
        <v>4</v>
      </c>
      <c r="B7" s="556" t="s">
        <v>758</v>
      </c>
      <c r="C7" s="111"/>
      <c r="D7" s="112"/>
      <c r="E7" s="306"/>
      <c r="F7" s="453"/>
      <c r="G7" s="496"/>
      <c r="H7" s="448"/>
      <c r="I7" s="453"/>
      <c r="J7" s="449"/>
      <c r="K7" s="433"/>
      <c r="L7" s="450">
        <f>S7+W7</f>
        <v>0.75</v>
      </c>
      <c r="M7" s="452">
        <f>X7</f>
        <v>1</v>
      </c>
      <c r="N7" s="434">
        <f>100*(L7/M7)</f>
        <v>75</v>
      </c>
      <c r="O7" s="504">
        <f>C7+F7+I7+L7</f>
        <v>0.75</v>
      </c>
      <c r="P7" s="475">
        <f>D7+G7+J7+M7</f>
        <v>1</v>
      </c>
      <c r="Q7" s="476">
        <f>100*O7/P7</f>
        <v>75</v>
      </c>
      <c r="R7" s="514"/>
      <c r="S7" s="58"/>
      <c r="T7" s="227"/>
      <c r="U7" s="540"/>
      <c r="V7" s="108" t="s">
        <v>166</v>
      </c>
      <c r="W7" s="106">
        <v>0.75</v>
      </c>
      <c r="X7" s="65">
        <v>1</v>
      </c>
      <c r="Y7" s="211">
        <f>W7/X7</f>
        <v>0.75</v>
      </c>
      <c r="Z7" s="241"/>
      <c r="AA7" s="242"/>
      <c r="AB7" s="233"/>
      <c r="AC7" s="431"/>
      <c r="AD7" s="241"/>
      <c r="AE7" s="242"/>
      <c r="AF7" s="236"/>
      <c r="AG7" s="249"/>
      <c r="AH7" s="325"/>
      <c r="AI7" s="248"/>
      <c r="AJ7" s="248"/>
      <c r="AK7" s="249"/>
      <c r="AL7" s="323"/>
      <c r="AM7" s="248"/>
      <c r="AN7" s="248"/>
      <c r="AO7" s="249"/>
      <c r="AP7" s="325"/>
      <c r="AQ7" s="248"/>
      <c r="AR7" s="248"/>
      <c r="AS7" s="249"/>
      <c r="AT7" s="325"/>
      <c r="AU7" s="248"/>
      <c r="AV7" s="248"/>
      <c r="AW7" s="249"/>
      <c r="AX7" s="325"/>
      <c r="AY7" s="248"/>
      <c r="AZ7" s="674"/>
      <c r="BA7" s="249"/>
      <c r="BB7" s="325"/>
      <c r="BC7" s="685"/>
      <c r="BD7" s="253"/>
      <c r="BE7" s="249"/>
      <c r="BF7" s="325"/>
      <c r="BG7" s="248"/>
      <c r="BH7" s="248"/>
      <c r="BI7" s="249"/>
    </row>
    <row r="8" spans="1:61" s="188" customFormat="1" ht="12.75" customHeight="1">
      <c r="A8" s="546">
        <v>4</v>
      </c>
      <c r="B8" s="33" t="s">
        <v>155</v>
      </c>
      <c r="C8" s="111"/>
      <c r="D8" s="112"/>
      <c r="E8" s="306"/>
      <c r="F8" s="239"/>
      <c r="G8" s="266"/>
      <c r="H8" s="289"/>
      <c r="I8" s="115"/>
      <c r="J8" s="116"/>
      <c r="K8" s="288"/>
      <c r="L8" s="240">
        <f>S8+W8+AA8+AE8+AI8+AM8+AQ8+AU8+AY8+BC8+BG8</f>
        <v>64.21762232252574</v>
      </c>
      <c r="M8" s="35">
        <f>T8+X8+AB8+AF8+AJ8+AN8+AR8+AV8+AZ8+BD8+BH8</f>
        <v>86</v>
      </c>
      <c r="N8" s="434">
        <f>100*(L8/M8)</f>
        <v>74.67165386340201</v>
      </c>
      <c r="O8" s="504">
        <f>C8+F8+I8+L8</f>
        <v>64.21762232252574</v>
      </c>
      <c r="P8" s="475">
        <f>D8+G8+J8+M8</f>
        <v>86</v>
      </c>
      <c r="Q8" s="476">
        <f>100*O8/P8</f>
        <v>74.67165386340203</v>
      </c>
      <c r="R8" s="17" t="s">
        <v>166</v>
      </c>
      <c r="S8" s="238">
        <v>7.679760745678097</v>
      </c>
      <c r="T8" s="60">
        <v>12</v>
      </c>
      <c r="U8" s="347">
        <f>S8/T8</f>
        <v>0.6399800621398414</v>
      </c>
      <c r="V8" s="108" t="s">
        <v>166</v>
      </c>
      <c r="W8" s="418">
        <v>8.61</v>
      </c>
      <c r="X8" s="315">
        <v>12</v>
      </c>
      <c r="Y8" s="347">
        <v>0.718</v>
      </c>
      <c r="Z8" s="17" t="s">
        <v>166</v>
      </c>
      <c r="AA8" s="332">
        <v>4.5164317321825065</v>
      </c>
      <c r="AB8" s="333">
        <v>6</v>
      </c>
      <c r="AC8" s="346">
        <f>AA8/AB8</f>
        <v>0.7527386220304177</v>
      </c>
      <c r="AD8" s="177" t="s">
        <v>166</v>
      </c>
      <c r="AE8" s="156">
        <v>8.881429844665139</v>
      </c>
      <c r="AF8" s="65">
        <v>12</v>
      </c>
      <c r="AG8" s="56">
        <f>AE8/AF8</f>
        <v>0.7401191537220949</v>
      </c>
      <c r="AH8" s="17" t="s">
        <v>166</v>
      </c>
      <c r="AI8" s="54">
        <v>8.06</v>
      </c>
      <c r="AJ8" s="55">
        <v>9</v>
      </c>
      <c r="AK8" s="56">
        <f>AI8/AJ8</f>
        <v>0.8955555555555557</v>
      </c>
      <c r="AL8" s="25" t="s">
        <v>166</v>
      </c>
      <c r="AM8" s="54">
        <v>4.79</v>
      </c>
      <c r="AN8" s="55">
        <v>7</v>
      </c>
      <c r="AO8" s="56">
        <f>AM8/AN8</f>
        <v>0.6842857142857143</v>
      </c>
      <c r="AP8" s="17" t="s">
        <v>166</v>
      </c>
      <c r="AQ8" s="54">
        <v>2.9</v>
      </c>
      <c r="AR8" s="55">
        <v>4</v>
      </c>
      <c r="AS8" s="56">
        <v>0.73</v>
      </c>
      <c r="AT8" s="13"/>
      <c r="AU8" s="54"/>
      <c r="AV8" s="55"/>
      <c r="AW8" s="56"/>
      <c r="AX8" s="17" t="s">
        <v>166</v>
      </c>
      <c r="AY8" s="54">
        <v>5.54</v>
      </c>
      <c r="AZ8" s="62">
        <v>7</v>
      </c>
      <c r="BA8" s="56">
        <v>0.79</v>
      </c>
      <c r="BB8" s="17" t="s">
        <v>166</v>
      </c>
      <c r="BC8" s="126">
        <v>6.97</v>
      </c>
      <c r="BD8" s="65">
        <v>9</v>
      </c>
      <c r="BE8" s="56">
        <v>0.77</v>
      </c>
      <c r="BF8" s="17" t="s">
        <v>166</v>
      </c>
      <c r="BG8" s="106">
        <v>6.27</v>
      </c>
      <c r="BH8" s="159">
        <v>8</v>
      </c>
      <c r="BI8" s="164">
        <f>BG8/BH8</f>
        <v>0.78375</v>
      </c>
    </row>
    <row r="9" spans="1:61" s="188" customFormat="1" ht="12.75" customHeight="1">
      <c r="A9" s="546">
        <v>4</v>
      </c>
      <c r="B9" s="33" t="s">
        <v>147</v>
      </c>
      <c r="C9" s="111"/>
      <c r="D9" s="112"/>
      <c r="E9" s="306"/>
      <c r="F9" s="239"/>
      <c r="G9" s="266"/>
      <c r="H9" s="289"/>
      <c r="I9" s="115"/>
      <c r="J9" s="116"/>
      <c r="K9" s="288"/>
      <c r="L9" s="240">
        <f>S9+W9+AA9+AE9+AI9+AM9+AQ9+AU9+AY9+BC9+BG9</f>
        <v>69.34518529174271</v>
      </c>
      <c r="M9" s="35">
        <f>T9+X9+AB9+AF9+AJ9+AN9+AR9+AV9+AZ9+BD9+BH9</f>
        <v>95</v>
      </c>
      <c r="N9" s="434">
        <f>100*(L9/M9)</f>
        <v>72.99493188604495</v>
      </c>
      <c r="O9" s="505">
        <f>C9+F9+I9+L9</f>
        <v>69.34518529174271</v>
      </c>
      <c r="P9" s="392">
        <f>D9+G9+J9+M9</f>
        <v>95</v>
      </c>
      <c r="Q9" s="124">
        <f>100*O9/P9</f>
        <v>72.99493188604495</v>
      </c>
      <c r="R9" s="177" t="s">
        <v>166</v>
      </c>
      <c r="S9" s="238">
        <v>3.823472922584512</v>
      </c>
      <c r="T9" s="60">
        <v>6</v>
      </c>
      <c r="U9" s="347">
        <f>S9/T9</f>
        <v>0.6372454870974187</v>
      </c>
      <c r="V9" s="25" t="s">
        <v>166</v>
      </c>
      <c r="W9" s="106">
        <v>7.06</v>
      </c>
      <c r="X9" s="160">
        <v>9</v>
      </c>
      <c r="Y9" s="56">
        <f>W9/X9</f>
        <v>0.7844444444444444</v>
      </c>
      <c r="Z9" s="17" t="s">
        <v>166</v>
      </c>
      <c r="AA9" s="332">
        <v>4.521712369158189</v>
      </c>
      <c r="AB9" s="333">
        <v>7</v>
      </c>
      <c r="AC9" s="346">
        <f>AA9/AB9</f>
        <v>0.6459589098797414</v>
      </c>
      <c r="AD9" s="17" t="s">
        <v>166</v>
      </c>
      <c r="AE9" s="105">
        <v>8.25</v>
      </c>
      <c r="AF9" s="160">
        <v>11</v>
      </c>
      <c r="AG9" s="56">
        <f>AE9/AF9</f>
        <v>0.75</v>
      </c>
      <c r="AH9" s="17" t="s">
        <v>166</v>
      </c>
      <c r="AI9" s="54">
        <v>11.14</v>
      </c>
      <c r="AJ9" s="55">
        <v>14</v>
      </c>
      <c r="AK9" s="56">
        <f>AI9/AJ9</f>
        <v>0.7957142857142857</v>
      </c>
      <c r="AL9" s="25" t="s">
        <v>166</v>
      </c>
      <c r="AM9" s="54">
        <v>8.7</v>
      </c>
      <c r="AN9" s="55">
        <v>11</v>
      </c>
      <c r="AO9" s="56">
        <f>AM9/AN9</f>
        <v>0.7909090909090909</v>
      </c>
      <c r="AP9" s="17" t="s">
        <v>166</v>
      </c>
      <c r="AQ9" s="54">
        <v>6.22</v>
      </c>
      <c r="AR9" s="55">
        <v>9</v>
      </c>
      <c r="AS9" s="56">
        <v>0.69</v>
      </c>
      <c r="AT9" s="17" t="s">
        <v>166</v>
      </c>
      <c r="AU9" s="54">
        <v>3.67</v>
      </c>
      <c r="AV9" s="55">
        <v>7</v>
      </c>
      <c r="AW9" s="56">
        <v>0.52</v>
      </c>
      <c r="AX9" s="17" t="s">
        <v>166</v>
      </c>
      <c r="AY9" s="54">
        <v>6.88</v>
      </c>
      <c r="AZ9" s="62">
        <v>8</v>
      </c>
      <c r="BA9" s="56">
        <v>0.86</v>
      </c>
      <c r="BB9" s="17" t="s">
        <v>166</v>
      </c>
      <c r="BC9" s="126">
        <v>5.54</v>
      </c>
      <c r="BD9" s="65">
        <v>9</v>
      </c>
      <c r="BE9" s="56">
        <v>0.62</v>
      </c>
      <c r="BF9" s="17" t="s">
        <v>166</v>
      </c>
      <c r="BG9" s="106">
        <v>3.54</v>
      </c>
      <c r="BH9" s="159">
        <v>4</v>
      </c>
      <c r="BI9" s="164">
        <f>BG9/BH9</f>
        <v>0.885</v>
      </c>
    </row>
    <row r="10" spans="1:61" s="188" customFormat="1" ht="12.75" customHeight="1">
      <c r="A10" s="546">
        <v>4</v>
      </c>
      <c r="B10" s="33" t="s">
        <v>145</v>
      </c>
      <c r="C10" s="111"/>
      <c r="D10" s="112"/>
      <c r="E10" s="306"/>
      <c r="F10" s="239"/>
      <c r="G10" s="266"/>
      <c r="H10" s="289"/>
      <c r="I10" s="41">
        <f>AU10+AY10</f>
        <v>11.45</v>
      </c>
      <c r="J10" s="42">
        <f>AV10+AZ10</f>
        <v>14</v>
      </c>
      <c r="K10" s="284">
        <f>100*(I10/J10)</f>
        <v>81.78571428571428</v>
      </c>
      <c r="L10" s="450">
        <f>S10+W10+AA10+AE10+AI10+AM10+AQ10</f>
        <v>57.475871535562746</v>
      </c>
      <c r="M10" s="451">
        <f>T10+X10+AB10+AF10+AJ10+AN10+AR10</f>
        <v>89</v>
      </c>
      <c r="N10" s="434">
        <f>100*(L10/M10)</f>
        <v>64.57963093883454</v>
      </c>
      <c r="O10" s="504">
        <f>C10+F10+I10+L10</f>
        <v>68.92587153556275</v>
      </c>
      <c r="P10" s="475">
        <f>D10+G10+J10+M10</f>
        <v>103</v>
      </c>
      <c r="Q10" s="476">
        <f>100*O10/P10</f>
        <v>66.91832187918713</v>
      </c>
      <c r="R10" s="17" t="s">
        <v>166</v>
      </c>
      <c r="S10" s="238">
        <v>5.5085412456256435</v>
      </c>
      <c r="T10" s="60">
        <v>9</v>
      </c>
      <c r="U10" s="347">
        <f>S10/T10</f>
        <v>0.6120601384028492</v>
      </c>
      <c r="V10" s="25" t="s">
        <v>166</v>
      </c>
      <c r="W10" s="106">
        <v>7.216</v>
      </c>
      <c r="X10" s="160">
        <v>10</v>
      </c>
      <c r="Y10" s="57">
        <f>W10/X10</f>
        <v>0.7216</v>
      </c>
      <c r="Z10" s="177" t="s">
        <v>166</v>
      </c>
      <c r="AA10" s="106">
        <v>9.349476800289493</v>
      </c>
      <c r="AB10" s="160">
        <v>12</v>
      </c>
      <c r="AC10" s="211">
        <f>AA10/AB10</f>
        <v>0.779123066690791</v>
      </c>
      <c r="AD10" s="177" t="s">
        <v>166</v>
      </c>
      <c r="AE10" s="156">
        <v>8.791853489647606</v>
      </c>
      <c r="AF10" s="65">
        <v>16</v>
      </c>
      <c r="AG10" s="56">
        <f>AE10/AF10</f>
        <v>0.5494908431029754</v>
      </c>
      <c r="AH10" s="17" t="s">
        <v>166</v>
      </c>
      <c r="AI10" s="54">
        <v>8.45</v>
      </c>
      <c r="AJ10" s="55">
        <v>14</v>
      </c>
      <c r="AK10" s="56">
        <f>AI10/AJ10</f>
        <v>0.6035714285714285</v>
      </c>
      <c r="AL10" s="17" t="s">
        <v>166</v>
      </c>
      <c r="AM10" s="54">
        <v>9.51</v>
      </c>
      <c r="AN10" s="55">
        <v>14</v>
      </c>
      <c r="AO10" s="56">
        <f>AM10/AN10</f>
        <v>0.6792857142857143</v>
      </c>
      <c r="AP10" s="17" t="s">
        <v>166</v>
      </c>
      <c r="AQ10" s="54">
        <v>8.65</v>
      </c>
      <c r="AR10" s="55">
        <v>14</v>
      </c>
      <c r="AS10" s="56">
        <f>AQ10/13</f>
        <v>0.6653846153846155</v>
      </c>
      <c r="AT10" s="15" t="s">
        <v>164</v>
      </c>
      <c r="AU10" s="54">
        <v>9.91</v>
      </c>
      <c r="AV10" s="55">
        <v>11</v>
      </c>
      <c r="AW10" s="56">
        <v>0.9</v>
      </c>
      <c r="AX10" s="15" t="s">
        <v>164</v>
      </c>
      <c r="AY10" s="54">
        <v>1.54</v>
      </c>
      <c r="AZ10" s="62">
        <v>3</v>
      </c>
      <c r="BA10" s="56">
        <v>0.51</v>
      </c>
      <c r="BB10" s="18"/>
      <c r="BC10" s="126"/>
      <c r="BD10" s="66"/>
      <c r="BE10" s="56"/>
      <c r="BF10" s="169"/>
      <c r="BG10" s="189"/>
      <c r="BH10" s="189"/>
      <c r="BI10" s="190"/>
    </row>
    <row r="11" spans="1:61" s="188" customFormat="1" ht="12.75" customHeight="1">
      <c r="A11" s="546">
        <v>4</v>
      </c>
      <c r="B11" s="33" t="s">
        <v>366</v>
      </c>
      <c r="C11" s="111"/>
      <c r="D11" s="112"/>
      <c r="E11" s="306"/>
      <c r="F11" s="239"/>
      <c r="G11" s="266"/>
      <c r="H11" s="289"/>
      <c r="I11" s="45">
        <v>6.61</v>
      </c>
      <c r="J11" s="42">
        <v>8</v>
      </c>
      <c r="K11" s="284">
        <f>100*(I11/J11)</f>
        <v>82.625</v>
      </c>
      <c r="L11" s="240">
        <f>S11+W11+AA11+AE11+AI11+AM11+AQ11+AU11+AY11+BC11</f>
        <v>36.265423217133744</v>
      </c>
      <c r="M11" s="35">
        <f>T11+X11+AB11+AF11+AJ11+AN11+AR11+AV11+AZ11+BD11</f>
        <v>57</v>
      </c>
      <c r="N11" s="434">
        <f>100*(L11/M11)</f>
        <v>63.62354950374341</v>
      </c>
      <c r="O11" s="505">
        <f>C11+F11+I11+L11</f>
        <v>42.87542321713374</v>
      </c>
      <c r="P11" s="392">
        <f>D11+G11+J11+M11</f>
        <v>65</v>
      </c>
      <c r="Q11" s="124">
        <f>100*O11/P11</f>
        <v>65.96218956482113</v>
      </c>
      <c r="R11" s="17" t="s">
        <v>166</v>
      </c>
      <c r="S11" s="180">
        <v>0.8787878787878787</v>
      </c>
      <c r="T11" s="60">
        <v>2</v>
      </c>
      <c r="U11" s="347">
        <f>S11/T11</f>
        <v>0.43939393939393934</v>
      </c>
      <c r="V11" s="25" t="s">
        <v>166</v>
      </c>
      <c r="W11" s="59">
        <v>0.3684210526315789</v>
      </c>
      <c r="X11" s="66">
        <v>1</v>
      </c>
      <c r="Y11" s="57">
        <v>0.3684210526315789</v>
      </c>
      <c r="Z11" s="177" t="s">
        <v>166</v>
      </c>
      <c r="AA11" s="238">
        <v>1.3482142857142856</v>
      </c>
      <c r="AB11" s="66">
        <v>2</v>
      </c>
      <c r="AC11" s="347">
        <v>0.6741071428571428</v>
      </c>
      <c r="AD11" s="17" t="s">
        <v>166</v>
      </c>
      <c r="AE11" s="105">
        <v>2.35</v>
      </c>
      <c r="AF11" s="160">
        <v>4</v>
      </c>
      <c r="AG11" s="56">
        <f>AE11/AF11</f>
        <v>0.5875</v>
      </c>
      <c r="AH11" s="17" t="s">
        <v>166</v>
      </c>
      <c r="AI11" s="64">
        <v>1.27</v>
      </c>
      <c r="AJ11" s="55">
        <v>2</v>
      </c>
      <c r="AK11" s="56">
        <f>AI11/AJ11</f>
        <v>0.635</v>
      </c>
      <c r="AL11" s="17" t="s">
        <v>166</v>
      </c>
      <c r="AM11" s="54">
        <v>7.57</v>
      </c>
      <c r="AN11" s="55">
        <v>11</v>
      </c>
      <c r="AO11" s="56">
        <f>AM11/AN11</f>
        <v>0.6881818181818182</v>
      </c>
      <c r="AP11" s="17" t="s">
        <v>166</v>
      </c>
      <c r="AQ11" s="54">
        <v>2.78</v>
      </c>
      <c r="AR11" s="55">
        <v>4</v>
      </c>
      <c r="AS11" s="56">
        <v>0.7</v>
      </c>
      <c r="AT11" s="17" t="s">
        <v>166</v>
      </c>
      <c r="AU11" s="54">
        <v>5.62</v>
      </c>
      <c r="AV11" s="55">
        <v>8</v>
      </c>
      <c r="AW11" s="56">
        <v>0.7</v>
      </c>
      <c r="AX11" s="17" t="s">
        <v>166</v>
      </c>
      <c r="AY11" s="54">
        <v>6.02</v>
      </c>
      <c r="AZ11" s="62">
        <v>10</v>
      </c>
      <c r="BA11" s="56">
        <v>0.6</v>
      </c>
      <c r="BB11" s="17" t="s">
        <v>166</v>
      </c>
      <c r="BC11" s="126">
        <v>8.06</v>
      </c>
      <c r="BD11" s="65">
        <v>13</v>
      </c>
      <c r="BE11" s="56">
        <f>BC11/12</f>
        <v>0.6716666666666667</v>
      </c>
      <c r="BF11" s="15" t="s">
        <v>164</v>
      </c>
      <c r="BG11" s="106">
        <v>6.61</v>
      </c>
      <c r="BH11" s="159">
        <v>8</v>
      </c>
      <c r="BI11" s="164">
        <f>BG11/BH11</f>
        <v>0.82625</v>
      </c>
    </row>
    <row r="12" spans="1:61" s="187" customFormat="1" ht="12.75" customHeight="1">
      <c r="A12" s="546">
        <v>4</v>
      </c>
      <c r="B12" s="32" t="s">
        <v>360</v>
      </c>
      <c r="C12" s="111"/>
      <c r="D12" s="112"/>
      <c r="E12" s="306"/>
      <c r="F12" s="103">
        <f>AI12+AM12+AQ12</f>
        <v>7.53</v>
      </c>
      <c r="G12" s="212">
        <f>AJ12+AN12+AR12</f>
        <v>8</v>
      </c>
      <c r="H12" s="283">
        <f>100*(F12/G12)</f>
        <v>94.125</v>
      </c>
      <c r="I12" s="45">
        <f>AE12</f>
        <v>12.061577947336461</v>
      </c>
      <c r="J12" s="44">
        <f>AF12</f>
        <v>14</v>
      </c>
      <c r="K12" s="284">
        <f>100*(I12/J12)</f>
        <v>86.15412819526044</v>
      </c>
      <c r="L12" s="419">
        <f>S12+W12+AA12</f>
        <v>18.94871346680271</v>
      </c>
      <c r="M12" s="174">
        <f>T12+X12+AB12</f>
        <v>30</v>
      </c>
      <c r="N12" s="434">
        <f>100*(L12/M12)</f>
        <v>63.162378222675706</v>
      </c>
      <c r="O12" s="505">
        <f>C12+F12+I12+L12</f>
        <v>38.540291414139176</v>
      </c>
      <c r="P12" s="392">
        <f>D12+G12+J12+M12</f>
        <v>52</v>
      </c>
      <c r="Q12" s="124">
        <f>100*O12/P12</f>
        <v>74.11594502719072</v>
      </c>
      <c r="R12" s="17" t="s">
        <v>166</v>
      </c>
      <c r="S12" s="238">
        <v>7.848041935032108</v>
      </c>
      <c r="T12" s="60">
        <v>11</v>
      </c>
      <c r="U12" s="347">
        <f>S12/T12</f>
        <v>0.7134583577301916</v>
      </c>
      <c r="V12" s="25" t="s">
        <v>166</v>
      </c>
      <c r="W12" s="106">
        <v>7.06</v>
      </c>
      <c r="X12" s="160">
        <v>11</v>
      </c>
      <c r="Y12" s="57">
        <f>W12/X12</f>
        <v>0.6418181818181817</v>
      </c>
      <c r="Z12" s="17" t="s">
        <v>166</v>
      </c>
      <c r="AA12" s="332">
        <v>4.040671531770603</v>
      </c>
      <c r="AB12" s="333">
        <v>8</v>
      </c>
      <c r="AC12" s="346">
        <f>AA12/AB12</f>
        <v>0.5050839414713254</v>
      </c>
      <c r="AD12" s="179" t="s">
        <v>164</v>
      </c>
      <c r="AE12" s="156">
        <v>12.061577947336461</v>
      </c>
      <c r="AF12" s="65">
        <v>14</v>
      </c>
      <c r="AG12" s="56">
        <f>AE12/AF12</f>
        <v>0.8615412819526044</v>
      </c>
      <c r="AH12" s="14" t="s">
        <v>163</v>
      </c>
      <c r="AI12" s="54">
        <v>5.75</v>
      </c>
      <c r="AJ12" s="55">
        <v>6</v>
      </c>
      <c r="AK12" s="56">
        <f>AI12/AJ12</f>
        <v>0.9583333333333334</v>
      </c>
      <c r="AL12" s="14" t="s">
        <v>163</v>
      </c>
      <c r="AM12" s="54">
        <v>0.92</v>
      </c>
      <c r="AN12" s="55">
        <v>1</v>
      </c>
      <c r="AO12" s="56">
        <v>0.92</v>
      </c>
      <c r="AP12" s="14" t="s">
        <v>163</v>
      </c>
      <c r="AQ12" s="54">
        <v>0.86</v>
      </c>
      <c r="AR12" s="55">
        <v>1</v>
      </c>
      <c r="AS12" s="56">
        <v>0.86</v>
      </c>
      <c r="AT12" s="13"/>
      <c r="AU12" s="54"/>
      <c r="AV12" s="55"/>
      <c r="AW12" s="56"/>
      <c r="AX12" s="13"/>
      <c r="AY12" s="54"/>
      <c r="AZ12" s="62"/>
      <c r="BA12" s="56"/>
      <c r="BB12" s="13"/>
      <c r="BC12" s="126"/>
      <c r="BD12" s="65"/>
      <c r="BE12" s="56"/>
      <c r="BF12" s="169"/>
      <c r="BG12" s="189"/>
      <c r="BH12" s="189"/>
      <c r="BI12" s="190"/>
    </row>
    <row r="13" spans="1:61" s="188" customFormat="1" ht="12.75" customHeight="1">
      <c r="A13" s="546">
        <v>4</v>
      </c>
      <c r="B13" s="580" t="s">
        <v>697</v>
      </c>
      <c r="C13" s="111"/>
      <c r="D13" s="112"/>
      <c r="E13" s="306"/>
      <c r="F13" s="239"/>
      <c r="G13" s="266"/>
      <c r="H13" s="289"/>
      <c r="I13" s="115"/>
      <c r="J13" s="116"/>
      <c r="K13" s="288"/>
      <c r="L13" s="240">
        <f>S13+W13+AA13+AE13+AI13+AM13+AQ13+AU13+AY13+BC13+BG13</f>
        <v>20.01029309266286</v>
      </c>
      <c r="M13" s="35">
        <f>T13+X13+AB13+AF13+AJ13+AN13+AR13+AV13+AZ13+BD13+BH13</f>
        <v>33</v>
      </c>
      <c r="N13" s="434">
        <f>100*(L13/M13)</f>
        <v>60.63725179594805</v>
      </c>
      <c r="O13" s="505">
        <f>C13+F13+I13+L13</f>
        <v>20.01029309266286</v>
      </c>
      <c r="P13" s="392">
        <f>D13+G13+J13+M13</f>
        <v>33</v>
      </c>
      <c r="Q13" s="124">
        <f>100*O13/P13</f>
        <v>60.63725179594806</v>
      </c>
      <c r="R13" s="177" t="s">
        <v>166</v>
      </c>
      <c r="S13" s="238">
        <v>8.029054233482825</v>
      </c>
      <c r="T13" s="60">
        <v>11</v>
      </c>
      <c r="U13" s="347">
        <f>S13/T13</f>
        <v>0.7299140212257114</v>
      </c>
      <c r="V13" s="25" t="s">
        <v>166</v>
      </c>
      <c r="W13" s="106">
        <v>3.64</v>
      </c>
      <c r="X13" s="160">
        <v>6</v>
      </c>
      <c r="Y13" s="243">
        <f>W13/X13</f>
        <v>0.6066666666666667</v>
      </c>
      <c r="Z13" s="177" t="s">
        <v>166</v>
      </c>
      <c r="AA13" s="105">
        <v>1.8312388591800357</v>
      </c>
      <c r="AB13" s="160">
        <v>4</v>
      </c>
      <c r="AC13" s="211">
        <f>AA13/AB13</f>
        <v>0.4578097147950089</v>
      </c>
      <c r="AD13" s="13"/>
      <c r="AE13" s="59"/>
      <c r="AF13" s="132"/>
      <c r="AG13" s="56"/>
      <c r="AH13" s="13"/>
      <c r="AI13" s="54"/>
      <c r="AJ13" s="55"/>
      <c r="AK13" s="56"/>
      <c r="AL13" s="13"/>
      <c r="AM13" s="54"/>
      <c r="AN13" s="55"/>
      <c r="AO13" s="56"/>
      <c r="AP13" s="17" t="s">
        <v>166</v>
      </c>
      <c r="AQ13" s="54">
        <v>1.01</v>
      </c>
      <c r="AR13" s="55">
        <v>2</v>
      </c>
      <c r="AS13" s="56">
        <v>0.51</v>
      </c>
      <c r="AT13" s="17" t="s">
        <v>166</v>
      </c>
      <c r="AU13" s="54">
        <v>1.04</v>
      </c>
      <c r="AV13" s="55">
        <v>2</v>
      </c>
      <c r="AW13" s="56">
        <v>0.52</v>
      </c>
      <c r="AX13" s="17" t="s">
        <v>166</v>
      </c>
      <c r="AY13" s="54">
        <v>1.4</v>
      </c>
      <c r="AZ13" s="62">
        <v>2</v>
      </c>
      <c r="BA13" s="56">
        <v>0.7</v>
      </c>
      <c r="BB13" s="17" t="s">
        <v>166</v>
      </c>
      <c r="BC13" s="126">
        <v>1.93</v>
      </c>
      <c r="BD13" s="65">
        <v>4</v>
      </c>
      <c r="BE13" s="56">
        <v>0.48</v>
      </c>
      <c r="BF13" s="17" t="s">
        <v>166</v>
      </c>
      <c r="BG13" s="106">
        <v>1.13</v>
      </c>
      <c r="BH13" s="159">
        <v>2</v>
      </c>
      <c r="BI13" s="164">
        <f>BG13/BH13</f>
        <v>0.565</v>
      </c>
    </row>
    <row r="14" spans="1:61" s="187" customFormat="1" ht="12.75" customHeight="1">
      <c r="A14" s="546">
        <v>4</v>
      </c>
      <c r="B14" s="33" t="s">
        <v>66</v>
      </c>
      <c r="C14" s="111"/>
      <c r="D14" s="112"/>
      <c r="E14" s="306"/>
      <c r="F14" s="239"/>
      <c r="G14" s="266"/>
      <c r="H14" s="289"/>
      <c r="I14" s="41">
        <f>AQ14+AU14+AY14+BC14</f>
        <v>30.46</v>
      </c>
      <c r="J14" s="42">
        <f>AR14+AV14+AZ14+BD14</f>
        <v>41</v>
      </c>
      <c r="K14" s="284">
        <f>100*(I14/J14)</f>
        <v>74.29268292682927</v>
      </c>
      <c r="L14" s="240">
        <f>S14+W14+AA14+AE14+AI14+AM14</f>
        <v>14.229332399626518</v>
      </c>
      <c r="M14" s="35">
        <f>X14+AB14+AF14+AJ14+AN14</f>
        <v>24</v>
      </c>
      <c r="N14" s="434">
        <f>100*(L14/M14)</f>
        <v>59.28888499844383</v>
      </c>
      <c r="O14" s="505">
        <f>C14+F14+I14+L14</f>
        <v>44.68933239962652</v>
      </c>
      <c r="P14" s="392">
        <f>D14+G14+J14+M14</f>
        <v>65</v>
      </c>
      <c r="Q14" s="124">
        <f>100*O14/P14</f>
        <v>68.75281907634849</v>
      </c>
      <c r="R14" s="17" t="s">
        <v>166</v>
      </c>
      <c r="S14" s="238">
        <v>0.63</v>
      </c>
      <c r="T14" s="315">
        <v>2</v>
      </c>
      <c r="U14" s="553">
        <f>S14/T14</f>
        <v>0.315</v>
      </c>
      <c r="V14" s="25" t="s">
        <v>166</v>
      </c>
      <c r="W14" s="106">
        <v>0.5882352941176471</v>
      </c>
      <c r="X14" s="160">
        <v>1</v>
      </c>
      <c r="Y14" s="211">
        <f>W14/X14</f>
        <v>0.5882352941176471</v>
      </c>
      <c r="Z14" s="17" t="s">
        <v>166</v>
      </c>
      <c r="AA14" s="332">
        <v>2.5260270774976656</v>
      </c>
      <c r="AB14" s="333">
        <v>4</v>
      </c>
      <c r="AC14" s="346">
        <f>AA14/AB14</f>
        <v>0.6315067693744164</v>
      </c>
      <c r="AD14" s="177" t="s">
        <v>166</v>
      </c>
      <c r="AE14" s="156">
        <v>2.775070028011205</v>
      </c>
      <c r="AF14" s="65">
        <v>5</v>
      </c>
      <c r="AG14" s="56">
        <f>AE14/AF14</f>
        <v>0.555014005602241</v>
      </c>
      <c r="AH14" s="17" t="s">
        <v>166</v>
      </c>
      <c r="AI14" s="54">
        <v>3.23</v>
      </c>
      <c r="AJ14" s="55">
        <v>6</v>
      </c>
      <c r="AK14" s="56">
        <f>AI14/AJ14</f>
        <v>0.5383333333333333</v>
      </c>
      <c r="AL14" s="17" t="s">
        <v>166</v>
      </c>
      <c r="AM14" s="54">
        <v>4.48</v>
      </c>
      <c r="AN14" s="55">
        <v>8</v>
      </c>
      <c r="AO14" s="56">
        <f>AM14/AN14</f>
        <v>0.56</v>
      </c>
      <c r="AP14" s="23" t="s">
        <v>164</v>
      </c>
      <c r="AQ14" s="54">
        <v>8.5</v>
      </c>
      <c r="AR14" s="55">
        <v>10</v>
      </c>
      <c r="AS14" s="56">
        <v>0.85</v>
      </c>
      <c r="AT14" s="15" t="s">
        <v>164</v>
      </c>
      <c r="AU14" s="54">
        <v>8.16</v>
      </c>
      <c r="AV14" s="55">
        <v>11</v>
      </c>
      <c r="AW14" s="56">
        <v>0.74</v>
      </c>
      <c r="AX14" s="15" t="s">
        <v>164</v>
      </c>
      <c r="AY14" s="54">
        <v>9.12</v>
      </c>
      <c r="AZ14" s="62">
        <v>12</v>
      </c>
      <c r="BA14" s="56">
        <v>0.76</v>
      </c>
      <c r="BB14" s="15" t="s">
        <v>164</v>
      </c>
      <c r="BC14" s="126">
        <v>4.68</v>
      </c>
      <c r="BD14" s="65">
        <v>8</v>
      </c>
      <c r="BE14" s="56">
        <v>0.59</v>
      </c>
      <c r="BF14" s="169"/>
      <c r="BG14" s="189"/>
      <c r="BH14" s="189"/>
      <c r="BI14" s="190"/>
    </row>
    <row r="15" spans="1:61" s="188" customFormat="1" ht="12.75" customHeight="1">
      <c r="A15" s="546">
        <v>4</v>
      </c>
      <c r="B15" s="32" t="s">
        <v>174</v>
      </c>
      <c r="C15" s="49">
        <v>1.9</v>
      </c>
      <c r="D15" s="50">
        <v>2</v>
      </c>
      <c r="E15" s="305">
        <f>100*(C15/D15)</f>
        <v>95</v>
      </c>
      <c r="F15" s="103">
        <v>9.34</v>
      </c>
      <c r="G15" s="212">
        <v>12</v>
      </c>
      <c r="H15" s="283">
        <f>100*(F15/G15)</f>
        <v>77.83333333333333</v>
      </c>
      <c r="I15" s="41">
        <v>9.91</v>
      </c>
      <c r="J15" s="43">
        <v>13</v>
      </c>
      <c r="K15" s="284">
        <f>100*(I15/J15)</f>
        <v>76.23076923076924</v>
      </c>
      <c r="L15" s="240">
        <f>S15+W15+AA15+AE15+AI15</f>
        <v>15.718773473688334</v>
      </c>
      <c r="M15" s="35">
        <f>T15+X15+AB15+AF15+AJ15</f>
        <v>28</v>
      </c>
      <c r="N15" s="434">
        <f>100*(L15/M15)</f>
        <v>56.138476691744046</v>
      </c>
      <c r="O15" s="505">
        <f>C15+F15+I15+L15</f>
        <v>36.868773473688336</v>
      </c>
      <c r="P15" s="392">
        <f>D15+G15+J15+M15</f>
        <v>55</v>
      </c>
      <c r="Q15" s="124">
        <f>100*O15/P15</f>
        <v>67.03413358852424</v>
      </c>
      <c r="R15" s="17" t="s">
        <v>166</v>
      </c>
      <c r="S15" s="589">
        <v>0.5</v>
      </c>
      <c r="T15" s="590">
        <v>1</v>
      </c>
      <c r="U15" s="56">
        <f>S15/T15</f>
        <v>0.5</v>
      </c>
      <c r="V15" s="25" t="s">
        <v>166</v>
      </c>
      <c r="W15" s="238">
        <v>1.13</v>
      </c>
      <c r="X15" s="315">
        <v>2</v>
      </c>
      <c r="Y15" s="347">
        <f>W15/X15</f>
        <v>0.565</v>
      </c>
      <c r="Z15" s="17" t="s">
        <v>166</v>
      </c>
      <c r="AA15" s="332">
        <v>4.272574819401445</v>
      </c>
      <c r="AB15" s="333">
        <v>7</v>
      </c>
      <c r="AC15" s="346">
        <f>AA15/AB15</f>
        <v>0.6103678313430636</v>
      </c>
      <c r="AD15" s="177" t="s">
        <v>166</v>
      </c>
      <c r="AE15" s="156">
        <v>5.54619865428689</v>
      </c>
      <c r="AF15" s="65">
        <v>10</v>
      </c>
      <c r="AG15" s="56">
        <f>AE15/AF15</f>
        <v>0.554619865428689</v>
      </c>
      <c r="AH15" s="17" t="s">
        <v>166</v>
      </c>
      <c r="AI15" s="54">
        <v>4.27</v>
      </c>
      <c r="AJ15" s="55">
        <v>8</v>
      </c>
      <c r="AK15" s="56">
        <f>AI15/AJ15</f>
        <v>0.53375</v>
      </c>
      <c r="AL15" s="15" t="s">
        <v>164</v>
      </c>
      <c r="AM15" s="54">
        <v>9.91</v>
      </c>
      <c r="AN15" s="55">
        <v>13</v>
      </c>
      <c r="AO15" s="56">
        <f>AM15/AN15</f>
        <v>0.7623076923076924</v>
      </c>
      <c r="AP15" s="22" t="s">
        <v>163</v>
      </c>
      <c r="AQ15" s="54">
        <v>9.34</v>
      </c>
      <c r="AR15" s="55">
        <v>12</v>
      </c>
      <c r="AS15" s="56">
        <v>0.78</v>
      </c>
      <c r="AT15" s="16" t="s">
        <v>165</v>
      </c>
      <c r="AU15" s="54">
        <v>1.9</v>
      </c>
      <c r="AV15" s="55">
        <v>2</v>
      </c>
      <c r="AW15" s="56">
        <v>0.95</v>
      </c>
      <c r="AX15" s="13"/>
      <c r="AY15" s="54"/>
      <c r="AZ15" s="62"/>
      <c r="BA15" s="56"/>
      <c r="BB15" s="20"/>
      <c r="BC15" s="652"/>
      <c r="BD15" s="65"/>
      <c r="BE15" s="56"/>
      <c r="BF15" s="169"/>
      <c r="BG15" s="189"/>
      <c r="BH15" s="189"/>
      <c r="BI15" s="190"/>
    </row>
    <row r="16" spans="1:61" s="188" customFormat="1" ht="12.75" customHeight="1">
      <c r="A16" s="546">
        <v>4</v>
      </c>
      <c r="B16" s="33" t="s">
        <v>6</v>
      </c>
      <c r="C16" s="49">
        <v>3.49</v>
      </c>
      <c r="D16" s="50">
        <v>5</v>
      </c>
      <c r="E16" s="305">
        <f>100*(C16/D16)</f>
        <v>69.80000000000001</v>
      </c>
      <c r="F16" s="103">
        <f>AM16+AQ16+AU16</f>
        <v>12.93</v>
      </c>
      <c r="G16" s="212">
        <f>AN16+AR16+AV16</f>
        <v>17</v>
      </c>
      <c r="H16" s="283">
        <f>100*(F16/G16)</f>
        <v>76.05882352941177</v>
      </c>
      <c r="I16" s="45">
        <f>AA16+AE16+AI16</f>
        <v>26.40605654071329</v>
      </c>
      <c r="J16" s="44">
        <f>AB16+AF16+AJ16</f>
        <v>36</v>
      </c>
      <c r="K16" s="284">
        <f>100*(I16/J16)</f>
        <v>73.35015705753692</v>
      </c>
      <c r="L16" s="419">
        <f>S16+W16</f>
        <v>13.288688074163911</v>
      </c>
      <c r="M16" s="174">
        <f>T16+X16</f>
        <v>25</v>
      </c>
      <c r="N16" s="434">
        <f>100*(L16/M16)</f>
        <v>53.15475229665565</v>
      </c>
      <c r="O16" s="505">
        <f>C16+F16+I16+L16</f>
        <v>56.11474461487721</v>
      </c>
      <c r="P16" s="392">
        <f>D16+G16+J16+M16</f>
        <v>83</v>
      </c>
      <c r="Q16" s="124">
        <f>100*O16/P16</f>
        <v>67.60812604202073</v>
      </c>
      <c r="R16" s="17" t="s">
        <v>166</v>
      </c>
      <c r="S16" s="238">
        <v>6.762556568930239</v>
      </c>
      <c r="T16" s="60">
        <v>12</v>
      </c>
      <c r="U16" s="347">
        <f>S16/T16</f>
        <v>0.5635463807441866</v>
      </c>
      <c r="V16" s="108" t="s">
        <v>166</v>
      </c>
      <c r="W16" s="106">
        <v>6.526131505233673</v>
      </c>
      <c r="X16" s="160">
        <v>13</v>
      </c>
      <c r="Y16" s="211">
        <f>W16/X16</f>
        <v>0.5020101157872057</v>
      </c>
      <c r="Z16" s="15" t="s">
        <v>164</v>
      </c>
      <c r="AA16" s="332">
        <v>7.7703369094673445</v>
      </c>
      <c r="AB16" s="333">
        <v>11</v>
      </c>
      <c r="AC16" s="346">
        <f>AA16/AB16</f>
        <v>0.7063942644970314</v>
      </c>
      <c r="AD16" s="179" t="s">
        <v>164</v>
      </c>
      <c r="AE16" s="156">
        <v>10.245719631245946</v>
      </c>
      <c r="AF16" s="65">
        <v>13</v>
      </c>
      <c r="AG16" s="56">
        <f>AE16/AF16</f>
        <v>0.7881322793266112</v>
      </c>
      <c r="AH16" s="15" t="s">
        <v>164</v>
      </c>
      <c r="AI16" s="54">
        <v>8.39</v>
      </c>
      <c r="AJ16" s="55">
        <v>12</v>
      </c>
      <c r="AK16" s="56">
        <f>AI16/AJ16</f>
        <v>0.6991666666666667</v>
      </c>
      <c r="AL16" s="14" t="s">
        <v>163</v>
      </c>
      <c r="AM16" s="54">
        <v>4.84</v>
      </c>
      <c r="AN16" s="55">
        <v>6</v>
      </c>
      <c r="AO16" s="56">
        <f>AM16/AN16</f>
        <v>0.8066666666666666</v>
      </c>
      <c r="AP16" s="22" t="s">
        <v>163</v>
      </c>
      <c r="AQ16" s="54">
        <v>6.35</v>
      </c>
      <c r="AR16" s="55">
        <v>8</v>
      </c>
      <c r="AS16" s="56">
        <v>0.79</v>
      </c>
      <c r="AT16" s="14" t="s">
        <v>163</v>
      </c>
      <c r="AU16" s="54">
        <v>1.74</v>
      </c>
      <c r="AV16" s="55">
        <v>3</v>
      </c>
      <c r="AW16" s="56">
        <v>0.58</v>
      </c>
      <c r="AX16" s="16" t="s">
        <v>165</v>
      </c>
      <c r="AY16" s="54">
        <v>3.49</v>
      </c>
      <c r="AZ16" s="62">
        <v>5</v>
      </c>
      <c r="BA16" s="56">
        <v>0.7</v>
      </c>
      <c r="BB16" s="13"/>
      <c r="BC16" s="126"/>
      <c r="BD16" s="65"/>
      <c r="BE16" s="56"/>
      <c r="BF16" s="169"/>
      <c r="BG16" s="189"/>
      <c r="BH16" s="189"/>
      <c r="BI16" s="190"/>
    </row>
    <row r="17" spans="1:61" s="188" customFormat="1" ht="12.75" customHeight="1">
      <c r="A17" s="546">
        <v>4</v>
      </c>
      <c r="B17" s="704" t="s">
        <v>722</v>
      </c>
      <c r="C17" s="111"/>
      <c r="D17" s="112"/>
      <c r="E17" s="314"/>
      <c r="F17" s="239"/>
      <c r="G17" s="266"/>
      <c r="H17" s="289"/>
      <c r="I17" s="41">
        <v>4</v>
      </c>
      <c r="J17" s="43">
        <v>4</v>
      </c>
      <c r="K17" s="284">
        <f>100*(I17/J17)</f>
        <v>100</v>
      </c>
      <c r="L17" s="450">
        <f>S17+W17+AA17+AE17+AI17+AU17+AY17+BC17+BG17</f>
        <v>23.59377527364874</v>
      </c>
      <c r="M17" s="451">
        <f>X17+AB17+AF17+AJ17+AV17+AZ17+BD17+BH17</f>
        <v>49</v>
      </c>
      <c r="N17" s="434">
        <f>100*(L17/M17)</f>
        <v>48.15056178295661</v>
      </c>
      <c r="O17" s="505">
        <f>C17+F17+I17+L17</f>
        <v>27.59377527364874</v>
      </c>
      <c r="P17" s="392">
        <f>D17+G17+J17+M17</f>
        <v>53</v>
      </c>
      <c r="Q17" s="124">
        <f>100*O17/P17</f>
        <v>52.06372693141272</v>
      </c>
      <c r="R17" s="17" t="s">
        <v>166</v>
      </c>
      <c r="S17" s="238">
        <v>0.34782608695652173</v>
      </c>
      <c r="T17" s="60">
        <v>1</v>
      </c>
      <c r="U17" s="347">
        <f>S17/T17</f>
        <v>0.34782608695652173</v>
      </c>
      <c r="V17" s="25" t="s">
        <v>166</v>
      </c>
      <c r="W17" s="59">
        <v>0.2631578947368421</v>
      </c>
      <c r="X17" s="66">
        <v>1</v>
      </c>
      <c r="Y17" s="56">
        <v>0.2631578947368421</v>
      </c>
      <c r="Z17" s="17" t="s">
        <v>166</v>
      </c>
      <c r="AA17" s="332">
        <v>3.7527912919553783</v>
      </c>
      <c r="AB17" s="333">
        <v>6</v>
      </c>
      <c r="AC17" s="346">
        <f>AA17/AB17</f>
        <v>0.6254652153258964</v>
      </c>
      <c r="AD17" s="17" t="s">
        <v>166</v>
      </c>
      <c r="AE17" s="59">
        <v>0.06</v>
      </c>
      <c r="AF17" s="66">
        <v>1</v>
      </c>
      <c r="AG17" s="56">
        <v>0.06</v>
      </c>
      <c r="AH17" s="17" t="s">
        <v>166</v>
      </c>
      <c r="AI17" s="54">
        <v>3.09</v>
      </c>
      <c r="AJ17" s="55">
        <v>12</v>
      </c>
      <c r="AK17" s="56">
        <f>AI17/AJ17</f>
        <v>0.2575</v>
      </c>
      <c r="AL17" s="15" t="s">
        <v>164</v>
      </c>
      <c r="AM17" s="54">
        <v>4</v>
      </c>
      <c r="AN17" s="55">
        <v>4</v>
      </c>
      <c r="AO17" s="56">
        <f>AM17/AN17</f>
        <v>1</v>
      </c>
      <c r="AP17" s="11"/>
      <c r="AQ17" s="54"/>
      <c r="AR17" s="55"/>
      <c r="AS17" s="56"/>
      <c r="AT17" s="17" t="s">
        <v>166</v>
      </c>
      <c r="AU17" s="54">
        <v>0.5</v>
      </c>
      <c r="AV17" s="55">
        <v>2</v>
      </c>
      <c r="AW17" s="56">
        <v>0.25</v>
      </c>
      <c r="AX17" s="17" t="s">
        <v>166</v>
      </c>
      <c r="AY17" s="54">
        <v>7.05</v>
      </c>
      <c r="AZ17" s="62">
        <v>11</v>
      </c>
      <c r="BA17" s="56">
        <v>0.64</v>
      </c>
      <c r="BB17" s="17" t="s">
        <v>166</v>
      </c>
      <c r="BC17" s="126">
        <v>2.9</v>
      </c>
      <c r="BD17" s="65">
        <v>6</v>
      </c>
      <c r="BE17" s="56">
        <v>0.48</v>
      </c>
      <c r="BF17" s="17" t="s">
        <v>166</v>
      </c>
      <c r="BG17" s="106">
        <v>5.63</v>
      </c>
      <c r="BH17" s="159">
        <v>10</v>
      </c>
      <c r="BI17" s="164">
        <f>BG17/9</f>
        <v>0.6255555555555555</v>
      </c>
    </row>
    <row r="18" spans="1:61" s="187" customFormat="1" ht="12.75" customHeight="1">
      <c r="A18" s="546">
        <v>4</v>
      </c>
      <c r="B18" s="33" t="s">
        <v>68</v>
      </c>
      <c r="C18" s="111"/>
      <c r="D18" s="112"/>
      <c r="E18" s="306"/>
      <c r="F18" s="145">
        <f>AU18+AY18+BC18</f>
        <v>22.59</v>
      </c>
      <c r="G18" s="212">
        <f>AV18+AZ18+BD18</f>
        <v>33</v>
      </c>
      <c r="H18" s="272">
        <f>100*(F18/G18)</f>
        <v>68.45454545454545</v>
      </c>
      <c r="I18" s="41">
        <f>AE18+AI18+AM18+AQ18</f>
        <v>30.474422084623324</v>
      </c>
      <c r="J18" s="42">
        <f>AF18+AJ18+AN18+AR18</f>
        <v>45</v>
      </c>
      <c r="K18" s="284">
        <f>100*(I18/J18)</f>
        <v>67.7209379658296</v>
      </c>
      <c r="L18" s="377">
        <f>S18+W18+AA18</f>
        <v>15.835841810333669</v>
      </c>
      <c r="M18" s="175">
        <f>T18+X18+AB18</f>
        <v>33</v>
      </c>
      <c r="N18" s="434">
        <f>100*(L18/M18)</f>
        <v>47.98739942525354</v>
      </c>
      <c r="O18" s="505">
        <f>C18+F18+I18+L18</f>
        <v>68.90026389495699</v>
      </c>
      <c r="P18" s="392">
        <f>D18+G18+J18+M18</f>
        <v>111</v>
      </c>
      <c r="Q18" s="124">
        <f>100*O18/P18</f>
        <v>62.07230981527657</v>
      </c>
      <c r="R18" s="17" t="s">
        <v>166</v>
      </c>
      <c r="S18" s="238">
        <v>6.01386597055597</v>
      </c>
      <c r="T18" s="60">
        <v>12</v>
      </c>
      <c r="U18" s="347">
        <f>S18/T18</f>
        <v>0.5011554975463308</v>
      </c>
      <c r="V18" s="25" t="s">
        <v>166</v>
      </c>
      <c r="W18" s="106">
        <v>4.163727333038478</v>
      </c>
      <c r="X18" s="160">
        <v>8</v>
      </c>
      <c r="Y18" s="211">
        <f>W18/X18</f>
        <v>0.5204659166298098</v>
      </c>
      <c r="Z18" s="25" t="s">
        <v>166</v>
      </c>
      <c r="AA18" s="332">
        <v>5.65824850673922</v>
      </c>
      <c r="AB18" s="333">
        <v>13</v>
      </c>
      <c r="AC18" s="348">
        <f>AA18/AB18</f>
        <v>0.43524988513378615</v>
      </c>
      <c r="AD18" s="179" t="s">
        <v>164</v>
      </c>
      <c r="AE18" s="156">
        <v>10.514422084623323</v>
      </c>
      <c r="AF18" s="65">
        <v>13</v>
      </c>
      <c r="AG18" s="56">
        <f>AE18/AF18</f>
        <v>0.8088016988171787</v>
      </c>
      <c r="AH18" s="23" t="s">
        <v>164</v>
      </c>
      <c r="AI18" s="54">
        <v>7.05</v>
      </c>
      <c r="AJ18" s="55">
        <v>12</v>
      </c>
      <c r="AK18" s="57">
        <f>AI18/AJ18</f>
        <v>0.5875</v>
      </c>
      <c r="AL18" s="15" t="s">
        <v>164</v>
      </c>
      <c r="AM18" s="54">
        <v>6.8</v>
      </c>
      <c r="AN18" s="55">
        <v>11</v>
      </c>
      <c r="AO18" s="56">
        <f>AM18/AN18</f>
        <v>0.6181818181818182</v>
      </c>
      <c r="AP18" s="23" t="s">
        <v>164</v>
      </c>
      <c r="AQ18" s="54">
        <v>6.11</v>
      </c>
      <c r="AR18" s="55">
        <v>9</v>
      </c>
      <c r="AS18" s="57">
        <v>0.68</v>
      </c>
      <c r="AT18" s="14" t="s">
        <v>163</v>
      </c>
      <c r="AU18" s="54">
        <v>9.67</v>
      </c>
      <c r="AV18" s="55">
        <v>11</v>
      </c>
      <c r="AW18" s="56">
        <v>0.88</v>
      </c>
      <c r="AX18" s="14" t="s">
        <v>163</v>
      </c>
      <c r="AY18" s="54">
        <v>7.88</v>
      </c>
      <c r="AZ18" s="62">
        <v>11</v>
      </c>
      <c r="BA18" s="56">
        <v>0.72</v>
      </c>
      <c r="BB18" s="14" t="s">
        <v>163</v>
      </c>
      <c r="BC18" s="126">
        <v>5.04</v>
      </c>
      <c r="BD18" s="65">
        <v>11</v>
      </c>
      <c r="BE18" s="56">
        <v>0.46</v>
      </c>
      <c r="BF18" s="169"/>
      <c r="BG18" s="189"/>
      <c r="BH18" s="189"/>
      <c r="BI18" s="190"/>
    </row>
    <row r="19" spans="1:61" s="188" customFormat="1" ht="12.75" customHeight="1">
      <c r="A19" s="546">
        <v>4</v>
      </c>
      <c r="B19" s="33" t="s">
        <v>162</v>
      </c>
      <c r="C19" s="111"/>
      <c r="D19" s="112"/>
      <c r="E19" s="306"/>
      <c r="F19" s="251"/>
      <c r="G19" s="266"/>
      <c r="H19" s="277"/>
      <c r="I19" s="45">
        <f>AE19+AI19+AM19+BG19</f>
        <v>15.849746043430255</v>
      </c>
      <c r="J19" s="44">
        <f>AF19+AJ19+AN19+BH19</f>
        <v>21</v>
      </c>
      <c r="K19" s="284">
        <f>100*(I19/J19)</f>
        <v>75.47498115919169</v>
      </c>
      <c r="L19" s="385">
        <f>S19+W19+AA19+AQ19+AU19+AY19+BC19</f>
        <v>21.12503924819142</v>
      </c>
      <c r="M19" s="37">
        <f>T19+X19+AB19+AR19+AV19+AZ19+BD19</f>
        <v>45</v>
      </c>
      <c r="N19" s="434">
        <f>100*(L19/M19)</f>
        <v>46.9445316626476</v>
      </c>
      <c r="O19" s="504">
        <f>C19+F19+I19+L19</f>
        <v>36.97478529162167</v>
      </c>
      <c r="P19" s="475">
        <f>D19+G19+J19+M19</f>
        <v>66</v>
      </c>
      <c r="Q19" s="476">
        <f>100*O19/P19</f>
        <v>56.02240195700253</v>
      </c>
      <c r="R19" s="17" t="s">
        <v>166</v>
      </c>
      <c r="S19" s="238">
        <v>6.920982414931804</v>
      </c>
      <c r="T19" s="60">
        <v>11</v>
      </c>
      <c r="U19" s="347">
        <f>S19/T19</f>
        <v>0.629180219539255</v>
      </c>
      <c r="V19" s="108" t="s">
        <v>166</v>
      </c>
      <c r="W19" s="106">
        <v>5.032295813062067</v>
      </c>
      <c r="X19" s="160">
        <v>10</v>
      </c>
      <c r="Y19" s="211">
        <f>W19/X19</f>
        <v>0.5032295813062067</v>
      </c>
      <c r="Z19" s="25" t="s">
        <v>166</v>
      </c>
      <c r="AA19" s="332">
        <v>4.3617610201975525</v>
      </c>
      <c r="AB19" s="333">
        <v>8</v>
      </c>
      <c r="AC19" s="348">
        <f>AA19/AB19</f>
        <v>0.5452201275246941</v>
      </c>
      <c r="AD19" s="179" t="s">
        <v>164</v>
      </c>
      <c r="AE19" s="156">
        <v>6.869746043430253</v>
      </c>
      <c r="AF19" s="65">
        <v>8</v>
      </c>
      <c r="AG19" s="56">
        <f>AE19/AF19</f>
        <v>0.8587182554287817</v>
      </c>
      <c r="AH19" s="23" t="s">
        <v>164</v>
      </c>
      <c r="AI19" s="54">
        <v>0.58</v>
      </c>
      <c r="AJ19" s="55">
        <v>1</v>
      </c>
      <c r="AK19" s="57">
        <f>AI19/AJ19</f>
        <v>0.58</v>
      </c>
      <c r="AL19" s="15" t="s">
        <v>164</v>
      </c>
      <c r="AM19" s="54">
        <v>1.6</v>
      </c>
      <c r="AN19" s="55">
        <v>2</v>
      </c>
      <c r="AO19" s="56">
        <f>AM19/AN19</f>
        <v>0.8</v>
      </c>
      <c r="AP19" s="25" t="s">
        <v>166</v>
      </c>
      <c r="AQ19" s="54">
        <v>0.33</v>
      </c>
      <c r="AR19" s="55">
        <v>1</v>
      </c>
      <c r="AS19" s="57">
        <v>0.33</v>
      </c>
      <c r="AT19" s="17" t="s">
        <v>166</v>
      </c>
      <c r="AU19" s="54">
        <v>0.67</v>
      </c>
      <c r="AV19" s="55">
        <v>3</v>
      </c>
      <c r="AW19" s="56">
        <v>0.22</v>
      </c>
      <c r="AX19" s="17" t="s">
        <v>166</v>
      </c>
      <c r="AY19" s="54">
        <v>1.4</v>
      </c>
      <c r="AZ19" s="62">
        <v>5</v>
      </c>
      <c r="BA19" s="56">
        <v>0.28</v>
      </c>
      <c r="BB19" s="17" t="s">
        <v>166</v>
      </c>
      <c r="BC19" s="126">
        <v>2.41</v>
      </c>
      <c r="BD19" s="65">
        <v>7</v>
      </c>
      <c r="BE19" s="56">
        <v>0.34</v>
      </c>
      <c r="BF19" s="15" t="s">
        <v>164</v>
      </c>
      <c r="BG19" s="106">
        <v>6.8</v>
      </c>
      <c r="BH19" s="159">
        <v>10</v>
      </c>
      <c r="BI19" s="164">
        <f>BG19/9</f>
        <v>0.7555555555555555</v>
      </c>
    </row>
    <row r="20" spans="1:61" s="187" customFormat="1" ht="12.75" customHeight="1">
      <c r="A20" s="546">
        <v>4</v>
      </c>
      <c r="B20" s="593" t="s">
        <v>354</v>
      </c>
      <c r="C20" s="49">
        <v>1</v>
      </c>
      <c r="D20" s="50">
        <v>1</v>
      </c>
      <c r="E20" s="305">
        <f>100*(C20/D20)</f>
        <v>100</v>
      </c>
      <c r="F20" s="145">
        <f>AE20+AM20+AQ20+AU20+AY20+BC20</f>
        <v>6.633118893490411</v>
      </c>
      <c r="G20" s="212">
        <f>AF20+AN20+AR20+AV20+AZ20+BD20</f>
        <v>7</v>
      </c>
      <c r="H20" s="272">
        <f>100*(F20/G20)</f>
        <v>94.7588413355773</v>
      </c>
      <c r="I20" s="596">
        <f>AA20</f>
        <v>5.434271099744245</v>
      </c>
      <c r="J20" s="510">
        <f>AB20</f>
        <v>6</v>
      </c>
      <c r="K20" s="284">
        <f>100*(I20/J20)</f>
        <v>90.57118499573741</v>
      </c>
      <c r="L20" s="377">
        <f>S20+W20</f>
        <v>7.008246707413823</v>
      </c>
      <c r="M20" s="175">
        <f>T20+X20</f>
        <v>15</v>
      </c>
      <c r="N20" s="434">
        <f>100*(L20/M20)</f>
        <v>46.72164471609215</v>
      </c>
      <c r="O20" s="504">
        <f>C20+F20+I20+L20</f>
        <v>20.07563670064848</v>
      </c>
      <c r="P20" s="475">
        <f>D20+G20+J20+M20</f>
        <v>29</v>
      </c>
      <c r="Q20" s="476">
        <f>100*O20/P20</f>
        <v>69.226333450512</v>
      </c>
      <c r="R20" s="17" t="s">
        <v>166</v>
      </c>
      <c r="S20" s="238">
        <v>4.065181323365467</v>
      </c>
      <c r="T20" s="60">
        <v>7</v>
      </c>
      <c r="U20" s="347">
        <f>S20/T20</f>
        <v>0.5807401890522096</v>
      </c>
      <c r="V20" s="25" t="s">
        <v>166</v>
      </c>
      <c r="W20" s="106">
        <v>2.943065384048356</v>
      </c>
      <c r="X20" s="160">
        <v>8</v>
      </c>
      <c r="Y20" s="211">
        <f>W20/X20</f>
        <v>0.3678831730060445</v>
      </c>
      <c r="Z20" s="23" t="s">
        <v>164</v>
      </c>
      <c r="AA20" s="332">
        <v>5.434271099744245</v>
      </c>
      <c r="AB20" s="333">
        <v>6</v>
      </c>
      <c r="AC20" s="348">
        <f>AA20/AB20</f>
        <v>0.9057118499573741</v>
      </c>
      <c r="AD20" s="213" t="s">
        <v>163</v>
      </c>
      <c r="AE20" s="156">
        <v>6.633118893490411</v>
      </c>
      <c r="AF20" s="65">
        <v>7</v>
      </c>
      <c r="AG20" s="56">
        <f>AE20/AF20</f>
        <v>0.947588413355773</v>
      </c>
      <c r="AH20" s="24" t="s">
        <v>165</v>
      </c>
      <c r="AI20" s="54">
        <v>1</v>
      </c>
      <c r="AJ20" s="55">
        <v>1</v>
      </c>
      <c r="AK20" s="57">
        <f>AI20/AJ20</f>
        <v>1</v>
      </c>
      <c r="AL20" s="20"/>
      <c r="AM20" s="74"/>
      <c r="AN20" s="74"/>
      <c r="AO20" s="77"/>
      <c r="AP20" s="26"/>
      <c r="AQ20" s="74"/>
      <c r="AR20" s="74"/>
      <c r="AS20" s="75"/>
      <c r="AT20" s="20"/>
      <c r="AU20" s="74"/>
      <c r="AV20" s="74"/>
      <c r="AW20" s="77"/>
      <c r="AX20" s="20"/>
      <c r="AY20" s="74"/>
      <c r="AZ20" s="62"/>
      <c r="BA20" s="77"/>
      <c r="BB20" s="20"/>
      <c r="BC20" s="69"/>
      <c r="BD20" s="65"/>
      <c r="BE20" s="77"/>
      <c r="BF20" s="169"/>
      <c r="BG20" s="189"/>
      <c r="BH20" s="189"/>
      <c r="BI20" s="190"/>
    </row>
    <row r="21" spans="1:61" s="187" customFormat="1" ht="12.75" customHeight="1">
      <c r="A21" s="546">
        <v>4</v>
      </c>
      <c r="B21" s="33" t="s">
        <v>148</v>
      </c>
      <c r="C21" s="111"/>
      <c r="D21" s="112"/>
      <c r="E21" s="306"/>
      <c r="F21" s="251"/>
      <c r="G21" s="266"/>
      <c r="H21" s="277"/>
      <c r="I21" s="115"/>
      <c r="J21" s="116"/>
      <c r="K21" s="288"/>
      <c r="L21" s="240">
        <f>S21+W21+AA21+AE21+AI21+AM21+AQ21+AU21+AY21+BC21+BG21</f>
        <v>46.743563635665865</v>
      </c>
      <c r="M21" s="35">
        <f>T21+X21+AB21+AF21+AJ21+AN21+AR21+AV21+AZ21+BD21+BH21</f>
        <v>102</v>
      </c>
      <c r="N21" s="434">
        <f>100*(L21/M21)</f>
        <v>45.82702317222144</v>
      </c>
      <c r="O21" s="504">
        <f>C21+F21+I21+L21</f>
        <v>46.743563635665865</v>
      </c>
      <c r="P21" s="475">
        <f>D21+G21+J21+M21</f>
        <v>102</v>
      </c>
      <c r="Q21" s="476">
        <f>100*O21/P21</f>
        <v>45.82702317222144</v>
      </c>
      <c r="R21" s="177" t="s">
        <v>166</v>
      </c>
      <c r="S21" s="238">
        <v>3.5364555502528314</v>
      </c>
      <c r="T21" s="60">
        <v>7</v>
      </c>
      <c r="U21" s="347">
        <f>S21/T21</f>
        <v>0.5052079357504045</v>
      </c>
      <c r="V21" s="25" t="s">
        <v>166</v>
      </c>
      <c r="W21" s="106">
        <v>2.7851651186790507</v>
      </c>
      <c r="X21" s="160">
        <v>7</v>
      </c>
      <c r="Y21" s="211">
        <f>W21/X21</f>
        <v>0.3978807312398644</v>
      </c>
      <c r="Z21" s="108" t="s">
        <v>166</v>
      </c>
      <c r="AA21" s="106">
        <v>5.27217307975822</v>
      </c>
      <c r="AB21" s="160">
        <v>9</v>
      </c>
      <c r="AC21" s="243">
        <f>AA21/AB21</f>
        <v>0.5857970088620245</v>
      </c>
      <c r="AD21" s="177" t="s">
        <v>166</v>
      </c>
      <c r="AE21" s="156">
        <v>6.709769886975769</v>
      </c>
      <c r="AF21" s="65">
        <v>14</v>
      </c>
      <c r="AG21" s="56">
        <f>AE21/AF21</f>
        <v>0.47926927764112637</v>
      </c>
      <c r="AH21" s="25" t="s">
        <v>166</v>
      </c>
      <c r="AI21" s="54">
        <v>6.61</v>
      </c>
      <c r="AJ21" s="55">
        <v>13</v>
      </c>
      <c r="AK21" s="57">
        <f>AI21/AJ21</f>
        <v>0.5084615384615385</v>
      </c>
      <c r="AL21" s="17" t="s">
        <v>166</v>
      </c>
      <c r="AM21" s="54">
        <v>5.93</v>
      </c>
      <c r="AN21" s="55">
        <v>12</v>
      </c>
      <c r="AO21" s="56">
        <f>AM21/AN21</f>
        <v>0.49416666666666664</v>
      </c>
      <c r="AP21" s="25" t="s">
        <v>166</v>
      </c>
      <c r="AQ21" s="54">
        <v>5.28</v>
      </c>
      <c r="AR21" s="55">
        <v>13</v>
      </c>
      <c r="AS21" s="57">
        <v>0.41</v>
      </c>
      <c r="AT21" s="17" t="s">
        <v>166</v>
      </c>
      <c r="AU21" s="54">
        <v>3.25</v>
      </c>
      <c r="AV21" s="55">
        <v>9</v>
      </c>
      <c r="AW21" s="56">
        <v>0.36</v>
      </c>
      <c r="AX21" s="17" t="s">
        <v>166</v>
      </c>
      <c r="AY21" s="54">
        <v>3.01</v>
      </c>
      <c r="AZ21" s="62">
        <v>8</v>
      </c>
      <c r="BA21" s="56">
        <v>0.38</v>
      </c>
      <c r="BB21" s="17" t="s">
        <v>166</v>
      </c>
      <c r="BC21" s="126">
        <v>1.79</v>
      </c>
      <c r="BD21" s="65">
        <v>3</v>
      </c>
      <c r="BE21" s="56">
        <v>0.6</v>
      </c>
      <c r="BF21" s="17" t="s">
        <v>166</v>
      </c>
      <c r="BG21" s="106">
        <v>2.57</v>
      </c>
      <c r="BH21" s="159">
        <v>7</v>
      </c>
      <c r="BI21" s="164">
        <f>BG21/BH21</f>
        <v>0.3671428571428571</v>
      </c>
    </row>
    <row r="22" spans="1:61" s="188" customFormat="1" ht="12.75" customHeight="1">
      <c r="A22" s="546">
        <v>4</v>
      </c>
      <c r="B22" s="33" t="s">
        <v>152</v>
      </c>
      <c r="C22" s="111"/>
      <c r="D22" s="112"/>
      <c r="E22" s="306"/>
      <c r="F22" s="251"/>
      <c r="G22" s="266"/>
      <c r="H22" s="277"/>
      <c r="I22" s="115"/>
      <c r="J22" s="116"/>
      <c r="K22" s="288"/>
      <c r="L22" s="240">
        <f>S22+AA22+AE22+AI22+AM22+AQ22+AU22+AY22+BC22</f>
        <v>21.783067595459237</v>
      </c>
      <c r="M22" s="35">
        <f>AB22+AF22+AJ22+AN22+AR22+AV22+AZ22+BD22</f>
        <v>48</v>
      </c>
      <c r="N22" s="434">
        <f>100*(L22/M22)</f>
        <v>45.38139082387341</v>
      </c>
      <c r="O22" s="504">
        <f>C22+F22+I22+L22</f>
        <v>21.783067595459237</v>
      </c>
      <c r="P22" s="475">
        <f>D22+G22+J22+M22</f>
        <v>48</v>
      </c>
      <c r="Q22" s="476">
        <f>100*O22/P22</f>
        <v>45.38139082387341</v>
      </c>
      <c r="R22" s="176"/>
      <c r="S22" s="439"/>
      <c r="T22" s="439"/>
      <c r="U22" s="540"/>
      <c r="V22" s="11"/>
      <c r="W22" s="59"/>
      <c r="X22" s="66"/>
      <c r="Y22" s="124"/>
      <c r="Z22" s="108" t="s">
        <v>166</v>
      </c>
      <c r="AA22" s="106">
        <v>0.7368421052631579</v>
      </c>
      <c r="AB22" s="160">
        <v>1</v>
      </c>
      <c r="AC22" s="243">
        <f>AA22/AB22</f>
        <v>0.7368421052631579</v>
      </c>
      <c r="AD22" s="177" t="s">
        <v>166</v>
      </c>
      <c r="AE22" s="156">
        <v>2.0762254901960784</v>
      </c>
      <c r="AF22" s="65">
        <v>4</v>
      </c>
      <c r="AG22" s="56">
        <f>AE22/AF22</f>
        <v>0.5190563725490196</v>
      </c>
      <c r="AH22" s="25" t="s">
        <v>166</v>
      </c>
      <c r="AI22" s="54">
        <v>0.31</v>
      </c>
      <c r="AJ22" s="55">
        <v>1</v>
      </c>
      <c r="AK22" s="57">
        <f>AI22/AJ22</f>
        <v>0.31</v>
      </c>
      <c r="AL22" s="17" t="s">
        <v>166</v>
      </c>
      <c r="AM22" s="54">
        <v>3.34</v>
      </c>
      <c r="AN22" s="55">
        <v>11</v>
      </c>
      <c r="AO22" s="56">
        <f>AM22/AN22</f>
        <v>0.30363636363636365</v>
      </c>
      <c r="AP22" s="25" t="s">
        <v>166</v>
      </c>
      <c r="AQ22" s="54">
        <v>4.35</v>
      </c>
      <c r="AR22" s="55">
        <v>11</v>
      </c>
      <c r="AS22" s="57">
        <v>0.4</v>
      </c>
      <c r="AT22" s="17" t="s">
        <v>166</v>
      </c>
      <c r="AU22" s="54">
        <v>4.81</v>
      </c>
      <c r="AV22" s="55">
        <v>8</v>
      </c>
      <c r="AW22" s="56">
        <v>0.6</v>
      </c>
      <c r="AX22" s="17" t="s">
        <v>166</v>
      </c>
      <c r="AY22" s="54">
        <v>3.6</v>
      </c>
      <c r="AZ22" s="62">
        <v>7</v>
      </c>
      <c r="BA22" s="56">
        <v>0.51</v>
      </c>
      <c r="BB22" s="17" t="s">
        <v>166</v>
      </c>
      <c r="BC22" s="126">
        <v>2.56</v>
      </c>
      <c r="BD22" s="65">
        <v>5</v>
      </c>
      <c r="BE22" s="56">
        <v>0.51</v>
      </c>
      <c r="BF22" s="169"/>
      <c r="BG22" s="189"/>
      <c r="BH22" s="189"/>
      <c r="BI22" s="190"/>
    </row>
    <row r="23" spans="1:61" s="187" customFormat="1" ht="12.75" customHeight="1">
      <c r="A23" s="546">
        <v>4</v>
      </c>
      <c r="B23" s="33" t="s">
        <v>227</v>
      </c>
      <c r="C23" s="111"/>
      <c r="D23" s="112"/>
      <c r="E23" s="306"/>
      <c r="F23" s="251"/>
      <c r="G23" s="266"/>
      <c r="H23" s="277"/>
      <c r="I23" s="115"/>
      <c r="J23" s="116"/>
      <c r="K23" s="288"/>
      <c r="L23" s="240">
        <f>S23+W23+AA23+AE23+AI23+AM23+AQ23+AU23+AY23+BC23+BG23</f>
        <v>50.15974397104967</v>
      </c>
      <c r="M23" s="35">
        <f>T23+X23+AB23+AF23+AJ23+AN23+AR23+AV23+AZ23+BD23+BH23</f>
        <v>111</v>
      </c>
      <c r="N23" s="434">
        <f>100*(L23/M23)</f>
        <v>45.18895853247718</v>
      </c>
      <c r="O23" s="505">
        <f>C23+F23+I23+L23</f>
        <v>50.15974397104967</v>
      </c>
      <c r="P23" s="392">
        <f>D23+G23+J23+M23</f>
        <v>111</v>
      </c>
      <c r="Q23" s="124">
        <f>100*O23/P23</f>
        <v>45.18895853247719</v>
      </c>
      <c r="R23" s="17" t="s">
        <v>166</v>
      </c>
      <c r="S23" s="238">
        <v>1.6114451147631925</v>
      </c>
      <c r="T23" s="60">
        <v>6</v>
      </c>
      <c r="U23" s="347">
        <f>S23/T23</f>
        <v>0.26857418579386544</v>
      </c>
      <c r="V23" s="25" t="s">
        <v>166</v>
      </c>
      <c r="W23" s="106">
        <v>2.6602775320654577</v>
      </c>
      <c r="X23" s="160">
        <v>8</v>
      </c>
      <c r="Y23" s="211">
        <f>W23/X23</f>
        <v>0.3325346915081822</v>
      </c>
      <c r="Z23" s="25" t="s">
        <v>166</v>
      </c>
      <c r="AA23" s="332">
        <v>4.69455199942816</v>
      </c>
      <c r="AB23" s="333">
        <v>10</v>
      </c>
      <c r="AC23" s="348">
        <f>AA23/AB23</f>
        <v>0.46945519994281604</v>
      </c>
      <c r="AD23" s="177" t="s">
        <v>166</v>
      </c>
      <c r="AE23" s="156">
        <v>5.6034693247928535</v>
      </c>
      <c r="AF23" s="65">
        <v>11</v>
      </c>
      <c r="AG23" s="56">
        <f>AE23/AF23</f>
        <v>0.5094063022538958</v>
      </c>
      <c r="AH23" s="25" t="s">
        <v>166</v>
      </c>
      <c r="AI23" s="54">
        <v>2.9</v>
      </c>
      <c r="AJ23" s="55">
        <v>7</v>
      </c>
      <c r="AK23" s="57">
        <f>AI23/AJ23</f>
        <v>0.41428571428571426</v>
      </c>
      <c r="AL23" s="17" t="s">
        <v>166</v>
      </c>
      <c r="AM23" s="54">
        <v>6.51</v>
      </c>
      <c r="AN23" s="55">
        <v>12</v>
      </c>
      <c r="AO23" s="56">
        <f>AM23/AN23</f>
        <v>0.5425</v>
      </c>
      <c r="AP23" s="25" t="s">
        <v>166</v>
      </c>
      <c r="AQ23" s="54">
        <v>3.88</v>
      </c>
      <c r="AR23" s="55">
        <v>11</v>
      </c>
      <c r="AS23" s="57">
        <v>0.35</v>
      </c>
      <c r="AT23" s="17" t="s">
        <v>166</v>
      </c>
      <c r="AU23" s="54">
        <v>5.3</v>
      </c>
      <c r="AV23" s="55">
        <v>12</v>
      </c>
      <c r="AW23" s="56">
        <v>0.44</v>
      </c>
      <c r="AX23" s="17" t="s">
        <v>166</v>
      </c>
      <c r="AY23" s="54">
        <v>6.48</v>
      </c>
      <c r="AZ23" s="62">
        <v>13</v>
      </c>
      <c r="BA23" s="56">
        <v>0.5</v>
      </c>
      <c r="BB23" s="17" t="s">
        <v>166</v>
      </c>
      <c r="BC23" s="126">
        <v>5.13</v>
      </c>
      <c r="BD23" s="65">
        <v>11</v>
      </c>
      <c r="BE23" s="56">
        <v>0.47</v>
      </c>
      <c r="BF23" s="17" t="s">
        <v>166</v>
      </c>
      <c r="BG23" s="106">
        <v>5.39</v>
      </c>
      <c r="BH23" s="159">
        <v>10</v>
      </c>
      <c r="BI23" s="164">
        <f>BG23/9</f>
        <v>0.5988888888888888</v>
      </c>
    </row>
    <row r="24" spans="1:61" s="187" customFormat="1" ht="12.75" customHeight="1">
      <c r="A24" s="546">
        <v>4</v>
      </c>
      <c r="B24" s="33" t="s">
        <v>150</v>
      </c>
      <c r="C24" s="111"/>
      <c r="D24" s="112"/>
      <c r="E24" s="306"/>
      <c r="F24" s="251"/>
      <c r="G24" s="266"/>
      <c r="H24" s="277"/>
      <c r="I24" s="115"/>
      <c r="J24" s="116"/>
      <c r="K24" s="288"/>
      <c r="L24" s="240">
        <f>S24+W24+AA24+AE24+AI24+AM24+AQ24+AU24+AY24+BC24+BG24</f>
        <v>50.71223574704561</v>
      </c>
      <c r="M24" s="35">
        <f>T24+X24+AB24+AF24+AJ24+AN24+AR24+AV24+AZ24+BD24+BH24</f>
        <v>115</v>
      </c>
      <c r="N24" s="434">
        <f>100*(L24/M24)</f>
        <v>44.09759630177879</v>
      </c>
      <c r="O24" s="504">
        <f>C24+F24+I24+L24</f>
        <v>50.71223574704561</v>
      </c>
      <c r="P24" s="475">
        <f>D24+G24+J24+M24</f>
        <v>115</v>
      </c>
      <c r="Q24" s="476">
        <f>100*O24/P24</f>
        <v>44.09759630177879</v>
      </c>
      <c r="R24" s="17" t="s">
        <v>166</v>
      </c>
      <c r="S24" s="238">
        <v>4.487542812700976</v>
      </c>
      <c r="T24" s="315">
        <v>9</v>
      </c>
      <c r="U24" s="347">
        <f>S24/T24</f>
        <v>0.49861586807788627</v>
      </c>
      <c r="V24" s="25" t="s">
        <v>166</v>
      </c>
      <c r="W24" s="106">
        <v>5.3907249742002055</v>
      </c>
      <c r="X24" s="160">
        <v>12</v>
      </c>
      <c r="Y24" s="211">
        <f>W24/X24</f>
        <v>0.4492270811833505</v>
      </c>
      <c r="Z24" s="25" t="s">
        <v>166</v>
      </c>
      <c r="AA24" s="332">
        <v>6.098642942025295</v>
      </c>
      <c r="AB24" s="333">
        <v>11</v>
      </c>
      <c r="AC24" s="348">
        <f>AA24/AB24</f>
        <v>0.5544220856386631</v>
      </c>
      <c r="AD24" s="177" t="s">
        <v>166</v>
      </c>
      <c r="AE24" s="156">
        <v>4.295325018119136</v>
      </c>
      <c r="AF24" s="65">
        <v>10</v>
      </c>
      <c r="AG24" s="56">
        <f>AE24/AF24</f>
        <v>0.42953250181191355</v>
      </c>
      <c r="AH24" s="25" t="s">
        <v>166</v>
      </c>
      <c r="AI24" s="54">
        <v>5.41</v>
      </c>
      <c r="AJ24" s="55">
        <v>12</v>
      </c>
      <c r="AK24" s="57">
        <f>AI24/AJ24</f>
        <v>0.45083333333333336</v>
      </c>
      <c r="AL24" s="17" t="s">
        <v>166</v>
      </c>
      <c r="AM24" s="54">
        <v>4.39</v>
      </c>
      <c r="AN24" s="55">
        <v>11</v>
      </c>
      <c r="AO24" s="56">
        <f>AM24/AN24</f>
        <v>0.39909090909090905</v>
      </c>
      <c r="AP24" s="25" t="s">
        <v>166</v>
      </c>
      <c r="AQ24" s="54">
        <v>4.73</v>
      </c>
      <c r="AR24" s="55">
        <v>11</v>
      </c>
      <c r="AS24" s="57">
        <v>0.43</v>
      </c>
      <c r="AT24" s="17" t="s">
        <v>166</v>
      </c>
      <c r="AU24" s="54">
        <v>4.24</v>
      </c>
      <c r="AV24" s="55">
        <v>12</v>
      </c>
      <c r="AW24" s="56">
        <v>0.35</v>
      </c>
      <c r="AX24" s="17" t="s">
        <v>166</v>
      </c>
      <c r="AY24" s="54">
        <v>4.55</v>
      </c>
      <c r="AZ24" s="62">
        <v>10</v>
      </c>
      <c r="BA24" s="56">
        <v>0.46</v>
      </c>
      <c r="BB24" s="17" t="s">
        <v>166</v>
      </c>
      <c r="BC24" s="126">
        <v>2.57</v>
      </c>
      <c r="BD24" s="65">
        <v>8</v>
      </c>
      <c r="BE24" s="56">
        <v>0.32</v>
      </c>
      <c r="BF24" s="17" t="s">
        <v>166</v>
      </c>
      <c r="BG24" s="106">
        <v>4.55</v>
      </c>
      <c r="BH24" s="159">
        <v>9</v>
      </c>
      <c r="BI24" s="164">
        <f>BG24/BH24</f>
        <v>0.5055555555555555</v>
      </c>
    </row>
    <row r="25" spans="1:61" s="188" customFormat="1" ht="12.75" customHeight="1">
      <c r="A25" s="546">
        <v>4</v>
      </c>
      <c r="B25" s="33" t="s">
        <v>151</v>
      </c>
      <c r="C25" s="111"/>
      <c r="D25" s="112"/>
      <c r="E25" s="306"/>
      <c r="F25" s="145">
        <v>4.15</v>
      </c>
      <c r="G25" s="212">
        <v>5</v>
      </c>
      <c r="H25" s="272">
        <f>100*(F25/G25)</f>
        <v>83</v>
      </c>
      <c r="I25" s="41">
        <v>9.78</v>
      </c>
      <c r="J25" s="42">
        <v>14</v>
      </c>
      <c r="K25" s="284">
        <f>100*(I25/J25)</f>
        <v>69.85714285714285</v>
      </c>
      <c r="L25" s="240">
        <f>S25+W25+AA25+AE25+AI25+AM25+AQ25+AU25</f>
        <v>31.990708421788646</v>
      </c>
      <c r="M25" s="35">
        <f>T25+X25+AB25+AF25+AJ25+AN25+AR25+AV25</f>
        <v>89</v>
      </c>
      <c r="N25" s="434">
        <f>100*(L25/M25)</f>
        <v>35.94461620425691</v>
      </c>
      <c r="O25" s="505">
        <f>C25+F25+I25+L25</f>
        <v>45.920708421788646</v>
      </c>
      <c r="P25" s="392">
        <f>D25+G25+J25+M25</f>
        <v>108</v>
      </c>
      <c r="Q25" s="124">
        <f>100*O25/P25</f>
        <v>42.51917446461912</v>
      </c>
      <c r="R25" s="177" t="s">
        <v>166</v>
      </c>
      <c r="S25" s="238">
        <v>5.112952735782188</v>
      </c>
      <c r="T25" s="60">
        <v>12</v>
      </c>
      <c r="U25" s="347">
        <f>S25/T25</f>
        <v>0.4260793946485157</v>
      </c>
      <c r="V25" s="25" t="s">
        <v>166</v>
      </c>
      <c r="W25" s="106">
        <v>4.306048208757187</v>
      </c>
      <c r="X25" s="160">
        <v>12</v>
      </c>
      <c r="Y25" s="211">
        <f>W25/X25</f>
        <v>0.3588373507297656</v>
      </c>
      <c r="Z25" s="25" t="s">
        <v>166</v>
      </c>
      <c r="AA25" s="332">
        <v>5.401707477249273</v>
      </c>
      <c r="AB25" s="333">
        <v>12</v>
      </c>
      <c r="AC25" s="348">
        <f>AA25/AB25</f>
        <v>0.45014228977077275</v>
      </c>
      <c r="AD25" s="17" t="s">
        <v>166</v>
      </c>
      <c r="AE25" s="59">
        <v>2.49</v>
      </c>
      <c r="AF25" s="66">
        <v>9</v>
      </c>
      <c r="AG25" s="56">
        <v>0.277</v>
      </c>
      <c r="AH25" s="25" t="s">
        <v>166</v>
      </c>
      <c r="AI25" s="54">
        <v>4.99</v>
      </c>
      <c r="AJ25" s="55">
        <v>13</v>
      </c>
      <c r="AK25" s="57">
        <f>AI25/AJ25</f>
        <v>0.38384615384615384</v>
      </c>
      <c r="AL25" s="17" t="s">
        <v>166</v>
      </c>
      <c r="AM25" s="54">
        <v>3.41</v>
      </c>
      <c r="AN25" s="55">
        <v>12</v>
      </c>
      <c r="AO25" s="56">
        <f>AM25/AN25</f>
        <v>0.2841666666666667</v>
      </c>
      <c r="AP25" s="25" t="s">
        <v>166</v>
      </c>
      <c r="AQ25" s="54">
        <v>4.45</v>
      </c>
      <c r="AR25" s="55">
        <v>13</v>
      </c>
      <c r="AS25" s="57">
        <v>0.34</v>
      </c>
      <c r="AT25" s="17" t="s">
        <v>166</v>
      </c>
      <c r="AU25" s="54">
        <v>1.83</v>
      </c>
      <c r="AV25" s="55">
        <v>6</v>
      </c>
      <c r="AW25" s="56">
        <v>0.31</v>
      </c>
      <c r="AX25" s="15" t="s">
        <v>164</v>
      </c>
      <c r="AY25" s="54">
        <v>9.78</v>
      </c>
      <c r="AZ25" s="62">
        <v>14</v>
      </c>
      <c r="BA25" s="56">
        <v>0.7</v>
      </c>
      <c r="BB25" s="14" t="s">
        <v>163</v>
      </c>
      <c r="BC25" s="126">
        <v>4.15</v>
      </c>
      <c r="BD25" s="65">
        <v>5</v>
      </c>
      <c r="BE25" s="56">
        <v>0.83</v>
      </c>
      <c r="BF25" s="169"/>
      <c r="BG25" s="189"/>
      <c r="BH25" s="189"/>
      <c r="BI25" s="190"/>
    </row>
    <row r="26" spans="1:61" s="188" customFormat="1" ht="12.75" customHeight="1">
      <c r="A26" s="546">
        <v>4</v>
      </c>
      <c r="B26" s="33" t="s">
        <v>64</v>
      </c>
      <c r="C26" s="111"/>
      <c r="D26" s="112"/>
      <c r="E26" s="306"/>
      <c r="F26" s="251"/>
      <c r="G26" s="266"/>
      <c r="H26" s="277"/>
      <c r="I26" s="41">
        <f>AQ26+AU26+AY26+BC26+BG26</f>
        <v>35.089999999999996</v>
      </c>
      <c r="J26" s="42">
        <f>AR26+AV26+AZ26+BD26+BH26</f>
        <v>53</v>
      </c>
      <c r="K26" s="284">
        <f>100*(I26/J26)</f>
        <v>66.2075471698113</v>
      </c>
      <c r="L26" s="240">
        <f>S26+W26+AA26+AE26+AI26+AM26</f>
        <v>25.358663509319385</v>
      </c>
      <c r="M26" s="35">
        <f>T26+X26+AB26+AF26+AJ26+AN26</f>
        <v>72</v>
      </c>
      <c r="N26" s="434">
        <f>100*(L26/M26)</f>
        <v>35.22036598516581</v>
      </c>
      <c r="O26" s="505">
        <f>C26+F26+I26+L26</f>
        <v>60.44866350931938</v>
      </c>
      <c r="P26" s="392">
        <f>D26+G26+J26+M26</f>
        <v>125</v>
      </c>
      <c r="Q26" s="124">
        <f>100*O26/P26</f>
        <v>48.35893080745551</v>
      </c>
      <c r="R26" s="17" t="s">
        <v>166</v>
      </c>
      <c r="S26" s="238">
        <v>3.7865911776263097</v>
      </c>
      <c r="T26" s="315">
        <v>11</v>
      </c>
      <c r="U26" s="347">
        <f>S26/T26</f>
        <v>0.34423556160239177</v>
      </c>
      <c r="V26" s="25" t="s">
        <v>166</v>
      </c>
      <c r="W26" s="106">
        <v>3.193111455108359</v>
      </c>
      <c r="X26" s="160">
        <v>11</v>
      </c>
      <c r="Y26" s="211">
        <f>W26/X26</f>
        <v>0.29028285955530536</v>
      </c>
      <c r="Z26" s="108" t="s">
        <v>166</v>
      </c>
      <c r="AA26" s="106">
        <v>2.121550199026979</v>
      </c>
      <c r="AB26" s="160">
        <v>9</v>
      </c>
      <c r="AC26" s="243">
        <f>AA26/AB26</f>
        <v>0.23572779989188655</v>
      </c>
      <c r="AD26" s="177" t="s">
        <v>166</v>
      </c>
      <c r="AE26" s="156">
        <v>6.2474106775577365</v>
      </c>
      <c r="AF26" s="65">
        <v>15</v>
      </c>
      <c r="AG26" s="56">
        <f>AE26/AF26</f>
        <v>0.41649404517051575</v>
      </c>
      <c r="AH26" s="25" t="s">
        <v>166</v>
      </c>
      <c r="AI26" s="54">
        <v>6.06</v>
      </c>
      <c r="AJ26" s="55">
        <v>12</v>
      </c>
      <c r="AK26" s="57">
        <f>AI26/AJ26</f>
        <v>0.505</v>
      </c>
      <c r="AL26" s="17" t="s">
        <v>166</v>
      </c>
      <c r="AM26" s="54">
        <v>3.95</v>
      </c>
      <c r="AN26" s="55">
        <v>14</v>
      </c>
      <c r="AO26" s="56">
        <f>AM26/AN26</f>
        <v>0.28214285714285714</v>
      </c>
      <c r="AP26" s="23" t="s">
        <v>164</v>
      </c>
      <c r="AQ26" s="54">
        <v>9.3</v>
      </c>
      <c r="AR26" s="55">
        <v>12</v>
      </c>
      <c r="AS26" s="57">
        <v>0.78</v>
      </c>
      <c r="AT26" s="15" t="s">
        <v>164</v>
      </c>
      <c r="AU26" s="54">
        <v>7.92</v>
      </c>
      <c r="AV26" s="55">
        <v>11</v>
      </c>
      <c r="AW26" s="56">
        <v>0.72</v>
      </c>
      <c r="AX26" s="15" t="s">
        <v>164</v>
      </c>
      <c r="AY26" s="54">
        <v>5.96</v>
      </c>
      <c r="AZ26" s="62">
        <v>10</v>
      </c>
      <c r="BA26" s="56">
        <v>0.6</v>
      </c>
      <c r="BB26" s="15" t="s">
        <v>164</v>
      </c>
      <c r="BC26" s="126">
        <v>6.72</v>
      </c>
      <c r="BD26" s="65">
        <v>11</v>
      </c>
      <c r="BE26" s="56">
        <v>0.61</v>
      </c>
      <c r="BF26" s="15" t="s">
        <v>164</v>
      </c>
      <c r="BG26" s="106">
        <v>5.19</v>
      </c>
      <c r="BH26" s="159">
        <v>9</v>
      </c>
      <c r="BI26" s="164">
        <f>BG26/BH26</f>
        <v>0.5766666666666667</v>
      </c>
    </row>
    <row r="27" spans="1:61" s="187" customFormat="1" ht="12.75" customHeight="1">
      <c r="A27" s="546">
        <v>4</v>
      </c>
      <c r="B27" s="33" t="s">
        <v>160</v>
      </c>
      <c r="C27" s="111"/>
      <c r="D27" s="112"/>
      <c r="E27" s="306"/>
      <c r="F27" s="251"/>
      <c r="G27" s="266"/>
      <c r="H27" s="277"/>
      <c r="I27" s="115"/>
      <c r="J27" s="116"/>
      <c r="K27" s="288"/>
      <c r="L27" s="240">
        <f>S27+AA27+AE27+AI27+AM27+AQ27+AU27+AY27+BC27+BG27</f>
        <v>5.155294117647059</v>
      </c>
      <c r="M27" s="35">
        <f>T27+AB27+AF27+AJ27+AN27+AR27+AV27+AZ27+BD27+BH27</f>
        <v>15</v>
      </c>
      <c r="N27" s="434">
        <f>100*(L27/M27)</f>
        <v>34.36862745098039</v>
      </c>
      <c r="O27" s="505">
        <f>C27+F27+I27+L27</f>
        <v>5.155294117647059</v>
      </c>
      <c r="P27" s="392">
        <f>D27+G27+J27+M27</f>
        <v>15</v>
      </c>
      <c r="Q27" s="124">
        <f>100*O27/P27</f>
        <v>34.36862745098039</v>
      </c>
      <c r="R27" s="177" t="s">
        <v>166</v>
      </c>
      <c r="S27" s="180">
        <v>0.35</v>
      </c>
      <c r="T27" s="460">
        <v>1</v>
      </c>
      <c r="U27" s="540">
        <f>S27/T27</f>
        <v>0.35</v>
      </c>
      <c r="V27" s="420"/>
      <c r="W27" s="59"/>
      <c r="X27" s="66"/>
      <c r="Y27" s="124"/>
      <c r="Z27" s="108" t="s">
        <v>166</v>
      </c>
      <c r="AA27" s="59">
        <v>0.3125</v>
      </c>
      <c r="AB27" s="65">
        <v>1</v>
      </c>
      <c r="AC27" s="57">
        <f>AA27/AB27</f>
        <v>0.3125</v>
      </c>
      <c r="AD27" s="177" t="s">
        <v>166</v>
      </c>
      <c r="AE27" s="156">
        <v>0.4227941176470588</v>
      </c>
      <c r="AF27" s="65">
        <v>2</v>
      </c>
      <c r="AG27" s="56">
        <f>AE27/AF27</f>
        <v>0.2113970588235294</v>
      </c>
      <c r="AH27" s="25" t="s">
        <v>166</v>
      </c>
      <c r="AI27" s="64">
        <v>1.25</v>
      </c>
      <c r="AJ27" s="55">
        <v>2</v>
      </c>
      <c r="AK27" s="57">
        <f>AI27/AJ27</f>
        <v>0.625</v>
      </c>
      <c r="AL27" s="17" t="s">
        <v>166</v>
      </c>
      <c r="AM27" s="54">
        <v>0.36</v>
      </c>
      <c r="AN27" s="55">
        <v>2</v>
      </c>
      <c r="AO27" s="56">
        <f>AM27/AN27</f>
        <v>0.18</v>
      </c>
      <c r="AP27" s="25" t="s">
        <v>166</v>
      </c>
      <c r="AQ27" s="54">
        <v>0.45</v>
      </c>
      <c r="AR27" s="55">
        <v>2</v>
      </c>
      <c r="AS27" s="57">
        <v>0.23</v>
      </c>
      <c r="AT27" s="17" t="s">
        <v>166</v>
      </c>
      <c r="AU27" s="54">
        <v>0.11</v>
      </c>
      <c r="AV27" s="55">
        <v>1</v>
      </c>
      <c r="AW27" s="56">
        <v>0.11</v>
      </c>
      <c r="AX27" s="17" t="s">
        <v>166</v>
      </c>
      <c r="AY27" s="54">
        <v>0.31</v>
      </c>
      <c r="AZ27" s="62">
        <v>1</v>
      </c>
      <c r="BA27" s="56">
        <v>0.31</v>
      </c>
      <c r="BB27" s="17" t="s">
        <v>166</v>
      </c>
      <c r="BC27" s="126">
        <v>0.63</v>
      </c>
      <c r="BD27" s="65">
        <v>1</v>
      </c>
      <c r="BE27" s="56">
        <v>0.63</v>
      </c>
      <c r="BF27" s="17" t="s">
        <v>166</v>
      </c>
      <c r="BG27" s="106">
        <v>0.96</v>
      </c>
      <c r="BH27" s="159">
        <v>2</v>
      </c>
      <c r="BI27" s="164">
        <f>BG27/BH27</f>
        <v>0.48</v>
      </c>
    </row>
    <row r="28" spans="1:61" ht="12" customHeight="1">
      <c r="A28" s="546">
        <v>4</v>
      </c>
      <c r="B28" s="580" t="s">
        <v>822</v>
      </c>
      <c r="C28" s="640"/>
      <c r="D28" s="415"/>
      <c r="E28" s="641"/>
      <c r="F28" s="640"/>
      <c r="G28" s="393"/>
      <c r="H28" s="531"/>
      <c r="I28" s="640"/>
      <c r="J28" s="393"/>
      <c r="K28" s="531"/>
      <c r="L28" s="240">
        <f>S28+W28+AA28+AE28+AI28+AM28+AQ28+AU28+AY28+BC28+BG28</f>
        <v>0.2727272727272727</v>
      </c>
      <c r="M28" s="35">
        <f>T28+X28+AB28+AF28+AJ28+AN28+AR28+AV28+AZ28+BD28+BH28</f>
        <v>1</v>
      </c>
      <c r="N28" s="434">
        <f>100*(L28/M28)</f>
        <v>27.27272727272727</v>
      </c>
      <c r="O28" s="505">
        <f>C28+F28+I28+L28</f>
        <v>0.2727272727272727</v>
      </c>
      <c r="P28" s="392">
        <f>D28+G28+J28+M28</f>
        <v>1</v>
      </c>
      <c r="Q28" s="124">
        <f>100*O28/P28</f>
        <v>27.27272727272727</v>
      </c>
      <c r="R28" s="17" t="s">
        <v>166</v>
      </c>
      <c r="S28" s="180">
        <v>0.2727272727272727</v>
      </c>
      <c r="T28" s="60">
        <v>1</v>
      </c>
      <c r="U28" s="347">
        <f>S28/T28</f>
        <v>0.2727272727272727</v>
      </c>
      <c r="V28" s="438"/>
      <c r="W28" s="238"/>
      <c r="X28" s="315"/>
      <c r="Y28" s="437"/>
      <c r="Z28" s="445"/>
      <c r="AA28" s="238"/>
      <c r="AB28" s="315"/>
      <c r="AC28" s="347"/>
      <c r="AD28" s="237"/>
      <c r="AE28" s="181"/>
      <c r="AF28" s="337"/>
      <c r="AG28" s="347"/>
      <c r="AH28" s="13"/>
      <c r="AI28" s="54"/>
      <c r="AJ28" s="55"/>
      <c r="AK28" s="56"/>
      <c r="AL28" s="13"/>
      <c r="AM28" s="54"/>
      <c r="AN28" s="55"/>
      <c r="AO28" s="56"/>
      <c r="AP28" s="20"/>
      <c r="AQ28" s="54"/>
      <c r="AR28" s="55"/>
      <c r="AS28" s="56"/>
      <c r="AT28" s="13"/>
      <c r="AU28" s="54"/>
      <c r="AV28" s="55"/>
      <c r="AW28" s="56"/>
      <c r="AX28" s="152"/>
      <c r="AY28" s="182"/>
      <c r="AZ28" s="675"/>
      <c r="BA28" s="168"/>
      <c r="BB28" s="152"/>
      <c r="BC28" s="686"/>
      <c r="BD28" s="663"/>
      <c r="BE28" s="168"/>
      <c r="BF28" s="169"/>
      <c r="BG28" s="248"/>
      <c r="BH28" s="248"/>
      <c r="BI28" s="249"/>
    </row>
    <row r="29" spans="1:61" s="187" customFormat="1" ht="12.75" customHeight="1">
      <c r="A29" s="546">
        <v>4</v>
      </c>
      <c r="B29" s="32" t="s">
        <v>23</v>
      </c>
      <c r="C29" s="111"/>
      <c r="D29" s="112"/>
      <c r="E29" s="306"/>
      <c r="F29" s="103">
        <f>AM29+AQ29</f>
        <v>14.77</v>
      </c>
      <c r="G29" s="212">
        <f>AN29+AR29</f>
        <v>16</v>
      </c>
      <c r="H29" s="283">
        <f>100*(F29/G29)</f>
        <v>92.3125</v>
      </c>
      <c r="I29" s="41">
        <f>W29+AI29</f>
        <v>21.601521739130433</v>
      </c>
      <c r="J29" s="42">
        <f>X29+AJ29</f>
        <v>26</v>
      </c>
      <c r="K29" s="461">
        <f>100*(I29/J29)</f>
        <v>83.08277591973243</v>
      </c>
      <c r="L29" s="240">
        <f>S29+AA29+AE29</f>
        <v>9.701004805756455</v>
      </c>
      <c r="M29" s="35">
        <f>T29+AB29+AF29</f>
        <v>37</v>
      </c>
      <c r="N29" s="434">
        <f>100*(L29/M29)</f>
        <v>26.21893190744988</v>
      </c>
      <c r="O29" s="505">
        <f>C29+F29+I29+L29</f>
        <v>46.072526544886884</v>
      </c>
      <c r="P29" s="392">
        <f>D29+G29+J29+M29</f>
        <v>79</v>
      </c>
      <c r="Q29" s="124">
        <f>100*O29/P29</f>
        <v>58.319653854287196</v>
      </c>
      <c r="R29" s="17" t="s">
        <v>166</v>
      </c>
      <c r="S29" s="238">
        <v>1.274633241304395</v>
      </c>
      <c r="T29" s="60">
        <v>9</v>
      </c>
      <c r="U29" s="347">
        <f>S29/T29</f>
        <v>0.14162591570048833</v>
      </c>
      <c r="V29" s="23" t="s">
        <v>164</v>
      </c>
      <c r="W29" s="106">
        <v>9.081521739130434</v>
      </c>
      <c r="X29" s="160">
        <v>11</v>
      </c>
      <c r="Y29" s="243">
        <f>W29/X29</f>
        <v>0.825592885375494</v>
      </c>
      <c r="Z29" s="17" t="s">
        <v>166</v>
      </c>
      <c r="AA29" s="332">
        <v>2.8802130660876792</v>
      </c>
      <c r="AB29" s="333">
        <v>13</v>
      </c>
      <c r="AC29" s="346">
        <f>AA29/AB29</f>
        <v>0.22155485123751378</v>
      </c>
      <c r="AD29" s="177" t="s">
        <v>166</v>
      </c>
      <c r="AE29" s="156">
        <v>5.546158498364379</v>
      </c>
      <c r="AF29" s="65">
        <v>15</v>
      </c>
      <c r="AG29" s="56">
        <f>AE29/AF29</f>
        <v>0.3697438998909586</v>
      </c>
      <c r="AH29" s="15" t="s">
        <v>164</v>
      </c>
      <c r="AI29" s="54">
        <v>12.52</v>
      </c>
      <c r="AJ29" s="55">
        <v>15</v>
      </c>
      <c r="AK29" s="56">
        <f>AI29/AJ29</f>
        <v>0.8346666666666667</v>
      </c>
      <c r="AL29" s="14" t="s">
        <v>163</v>
      </c>
      <c r="AM29" s="54">
        <v>12.79</v>
      </c>
      <c r="AN29" s="55">
        <v>14</v>
      </c>
      <c r="AO29" s="56">
        <f>AM29/AN29</f>
        <v>0.9135714285714285</v>
      </c>
      <c r="AP29" s="14" t="s">
        <v>163</v>
      </c>
      <c r="AQ29" s="54">
        <v>1.98</v>
      </c>
      <c r="AR29" s="55">
        <v>2</v>
      </c>
      <c r="AS29" s="56">
        <v>0.99</v>
      </c>
      <c r="AT29" s="13"/>
      <c r="AU29" s="54"/>
      <c r="AV29" s="67"/>
      <c r="AW29" s="68"/>
      <c r="AX29" s="13"/>
      <c r="AY29" s="54"/>
      <c r="AZ29" s="62"/>
      <c r="BA29" s="56"/>
      <c r="BB29" s="13"/>
      <c r="BC29" s="126"/>
      <c r="BD29" s="65"/>
      <c r="BE29" s="56"/>
      <c r="BF29" s="169"/>
      <c r="BG29" s="189"/>
      <c r="BH29" s="189"/>
      <c r="BI29" s="190"/>
    </row>
    <row r="30" spans="1:61" s="187" customFormat="1" ht="12.75" customHeight="1">
      <c r="A30" s="546">
        <v>4</v>
      </c>
      <c r="B30" s="33" t="s">
        <v>316</v>
      </c>
      <c r="C30" s="111"/>
      <c r="D30" s="112"/>
      <c r="E30" s="306"/>
      <c r="F30" s="239"/>
      <c r="G30" s="266"/>
      <c r="H30" s="289"/>
      <c r="I30" s="41">
        <f>W30+AA30+AE30+AI30+AM30+AQ30+AU30+BG30</f>
        <v>59.62083363593526</v>
      </c>
      <c r="J30" s="42">
        <f>X30+AB30+AF30+AJ30+AN30+AR30+AV30+BH30</f>
        <v>87</v>
      </c>
      <c r="K30" s="461">
        <f>100*(I30/J30)</f>
        <v>68.52969383440835</v>
      </c>
      <c r="L30" s="240">
        <f>S30+AY30+BC30</f>
        <v>4.956363636363636</v>
      </c>
      <c r="M30" s="35">
        <f>T30+AZ30+BD30</f>
        <v>23</v>
      </c>
      <c r="N30" s="434">
        <f>100*(L30/M30)</f>
        <v>21.549407114624504</v>
      </c>
      <c r="O30" s="505">
        <f>C30+F30+I30+L30</f>
        <v>64.5771972722989</v>
      </c>
      <c r="P30" s="392">
        <f>D30+G30+J30+M30</f>
        <v>110</v>
      </c>
      <c r="Q30" s="124">
        <f>100*O30/P30</f>
        <v>58.70654297481718</v>
      </c>
      <c r="R30" s="17" t="s">
        <v>166</v>
      </c>
      <c r="S30" s="180">
        <v>0.13636363636363635</v>
      </c>
      <c r="T30" s="60">
        <v>1</v>
      </c>
      <c r="U30" s="347">
        <f>S30/T30</f>
        <v>0.13636363636363635</v>
      </c>
      <c r="V30" s="23" t="s">
        <v>164</v>
      </c>
      <c r="W30" s="106">
        <v>8.390321391714581</v>
      </c>
      <c r="X30" s="160">
        <v>11</v>
      </c>
      <c r="Y30" s="243">
        <f>W30/X30</f>
        <v>0.762756490155871</v>
      </c>
      <c r="Z30" s="179" t="s">
        <v>164</v>
      </c>
      <c r="AA30" s="105">
        <v>6.614245635012899</v>
      </c>
      <c r="AB30" s="160">
        <v>9</v>
      </c>
      <c r="AC30" s="211">
        <f>AA30/AB30</f>
        <v>0.7349161816680998</v>
      </c>
      <c r="AD30" s="179" t="s">
        <v>164</v>
      </c>
      <c r="AE30" s="156">
        <v>4.906266609207786</v>
      </c>
      <c r="AF30" s="65">
        <v>8</v>
      </c>
      <c r="AG30" s="56">
        <f>AE30/AF30</f>
        <v>0.6132833261509733</v>
      </c>
      <c r="AH30" s="15" t="s">
        <v>164</v>
      </c>
      <c r="AI30" s="54">
        <v>7.18</v>
      </c>
      <c r="AJ30" s="55">
        <v>12</v>
      </c>
      <c r="AK30" s="56">
        <f>AI30/AJ30</f>
        <v>0.5983333333333333</v>
      </c>
      <c r="AL30" s="15" t="s">
        <v>164</v>
      </c>
      <c r="AM30" s="54">
        <v>8.91</v>
      </c>
      <c r="AN30" s="55">
        <v>13</v>
      </c>
      <c r="AO30" s="56">
        <f>AM30/AN30</f>
        <v>0.6853846153846154</v>
      </c>
      <c r="AP30" s="15" t="s">
        <v>164</v>
      </c>
      <c r="AQ30" s="54">
        <v>8.41</v>
      </c>
      <c r="AR30" s="55">
        <v>12</v>
      </c>
      <c r="AS30" s="56">
        <v>0.7</v>
      </c>
      <c r="AT30" s="15" t="s">
        <v>164</v>
      </c>
      <c r="AU30" s="54">
        <v>8.63</v>
      </c>
      <c r="AV30" s="55">
        <v>12</v>
      </c>
      <c r="AW30" s="56">
        <v>0.72</v>
      </c>
      <c r="AX30" s="17" t="s">
        <v>166</v>
      </c>
      <c r="AY30" s="54">
        <v>2.17</v>
      </c>
      <c r="AZ30" s="62">
        <v>10</v>
      </c>
      <c r="BA30" s="56">
        <v>0.22</v>
      </c>
      <c r="BB30" s="17" t="s">
        <v>166</v>
      </c>
      <c r="BC30" s="126">
        <v>2.65</v>
      </c>
      <c r="BD30" s="65">
        <v>12</v>
      </c>
      <c r="BE30" s="56">
        <v>0.22</v>
      </c>
      <c r="BF30" s="15" t="s">
        <v>164</v>
      </c>
      <c r="BG30" s="106">
        <v>6.58</v>
      </c>
      <c r="BH30" s="159">
        <v>10</v>
      </c>
      <c r="BI30" s="164">
        <f>BG30/9</f>
        <v>0.7311111111111112</v>
      </c>
    </row>
    <row r="31" spans="1:61" s="187" customFormat="1" ht="12.75" customHeight="1">
      <c r="A31" s="546">
        <v>4</v>
      </c>
      <c r="B31" s="33" t="s">
        <v>159</v>
      </c>
      <c r="C31" s="111"/>
      <c r="D31" s="112"/>
      <c r="E31" s="306"/>
      <c r="F31" s="239"/>
      <c r="G31" s="266"/>
      <c r="H31" s="289"/>
      <c r="I31" s="115"/>
      <c r="J31" s="116"/>
      <c r="K31" s="276"/>
      <c r="L31" s="240">
        <f>S31+AA31+AE31+AI31+AM31+AQ31+AU31+AY31+BC31+BG31</f>
        <v>8.609986197377502</v>
      </c>
      <c r="M31" s="35">
        <f>AB31+AF31+AJ31+AN31+AR31+AV31+AZ31+BD31+BH31</f>
        <v>42</v>
      </c>
      <c r="N31" s="434">
        <f>100*(L31/M31)</f>
        <v>20.4999671366131</v>
      </c>
      <c r="O31" s="504">
        <f>C31+F31+I31+L31</f>
        <v>8.609986197377502</v>
      </c>
      <c r="P31" s="475">
        <f>D31+G31+J31+M31</f>
        <v>42</v>
      </c>
      <c r="Q31" s="476">
        <f>100*O31/P31</f>
        <v>20.4999671366131</v>
      </c>
      <c r="R31" s="177" t="s">
        <v>166</v>
      </c>
      <c r="S31" s="238">
        <v>0.043478260869565216</v>
      </c>
      <c r="T31" s="60">
        <v>1</v>
      </c>
      <c r="U31" s="347">
        <f>S31/T31</f>
        <v>0.043478260869565216</v>
      </c>
      <c r="V31" s="108" t="s">
        <v>166</v>
      </c>
      <c r="W31" s="106">
        <v>0.10526315789473684</v>
      </c>
      <c r="X31" s="160">
        <v>1</v>
      </c>
      <c r="Y31" s="243">
        <f>W31/X31</f>
        <v>0.10526315789473684</v>
      </c>
      <c r="Z31" s="17" t="s">
        <v>166</v>
      </c>
      <c r="AA31" s="332">
        <v>0.2222222222222222</v>
      </c>
      <c r="AB31" s="333">
        <v>1</v>
      </c>
      <c r="AC31" s="346">
        <f>AA31/AB31</f>
        <v>0.2222222222222222</v>
      </c>
      <c r="AD31" s="177" t="s">
        <v>166</v>
      </c>
      <c r="AE31" s="156">
        <v>0.21428571428571427</v>
      </c>
      <c r="AF31" s="65">
        <v>1</v>
      </c>
      <c r="AG31" s="56">
        <f>AE31/AF31</f>
        <v>0.21428571428571427</v>
      </c>
      <c r="AH31" s="17" t="s">
        <v>166</v>
      </c>
      <c r="AI31" s="54">
        <v>0.06</v>
      </c>
      <c r="AJ31" s="55">
        <v>1</v>
      </c>
      <c r="AK31" s="56">
        <f>AI31/AJ31</f>
        <v>0.06</v>
      </c>
      <c r="AL31" s="17" t="s">
        <v>166</v>
      </c>
      <c r="AM31" s="54">
        <v>0.23</v>
      </c>
      <c r="AN31" s="55">
        <v>2</v>
      </c>
      <c r="AO31" s="56">
        <f>AM31/AN31</f>
        <v>0.115</v>
      </c>
      <c r="AP31" s="17" t="s">
        <v>166</v>
      </c>
      <c r="AQ31" s="54">
        <v>0.67</v>
      </c>
      <c r="AR31" s="55">
        <v>6</v>
      </c>
      <c r="AS31" s="56">
        <v>0.11</v>
      </c>
      <c r="AT31" s="17" t="s">
        <v>166</v>
      </c>
      <c r="AU31" s="54">
        <v>1.05</v>
      </c>
      <c r="AV31" s="55">
        <v>4</v>
      </c>
      <c r="AW31" s="56">
        <v>0.26</v>
      </c>
      <c r="AX31" s="17" t="s">
        <v>166</v>
      </c>
      <c r="AY31" s="54">
        <v>1.58</v>
      </c>
      <c r="AZ31" s="62">
        <v>9</v>
      </c>
      <c r="BA31" s="56">
        <v>0.18</v>
      </c>
      <c r="BB31" s="17" t="s">
        <v>166</v>
      </c>
      <c r="BC31" s="126">
        <v>2.99</v>
      </c>
      <c r="BD31" s="65">
        <v>10</v>
      </c>
      <c r="BE31" s="56">
        <v>0.3</v>
      </c>
      <c r="BF31" s="17" t="s">
        <v>166</v>
      </c>
      <c r="BG31" s="106">
        <v>1.55</v>
      </c>
      <c r="BH31" s="159">
        <v>8</v>
      </c>
      <c r="BI31" s="164">
        <f>BG31/BH31</f>
        <v>0.19375</v>
      </c>
    </row>
    <row r="32" spans="1:61" s="188" customFormat="1" ht="12.75" customHeight="1">
      <c r="A32" s="546">
        <v>4</v>
      </c>
      <c r="B32" s="32" t="s">
        <v>357</v>
      </c>
      <c r="C32" s="111"/>
      <c r="D32" s="112"/>
      <c r="E32" s="306"/>
      <c r="F32" s="103">
        <f>AY32+BC32</f>
        <v>13.33</v>
      </c>
      <c r="G32" s="212">
        <f>AZ32+BD32</f>
        <v>17</v>
      </c>
      <c r="H32" s="283">
        <f>100*(F32/G32)</f>
        <v>78.41176470588236</v>
      </c>
      <c r="I32" s="41">
        <f>AI32+AM32+AQ32+AU32</f>
        <v>16.73</v>
      </c>
      <c r="J32" s="42">
        <f>AJ32+AN32+AR32+AV32</f>
        <v>33</v>
      </c>
      <c r="K32" s="461">
        <f>100*(I32/J32)</f>
        <v>50.696969696969695</v>
      </c>
      <c r="L32" s="240">
        <f>S32+W32+AA32+AE32</f>
        <v>8.27078812831774</v>
      </c>
      <c r="M32" s="35">
        <f>T32+X32+AB32+AF32</f>
        <v>44</v>
      </c>
      <c r="N32" s="434">
        <f>100*(L32/M32)</f>
        <v>18.79724574617668</v>
      </c>
      <c r="O32" s="505">
        <f>C32+F32+I32+L32</f>
        <v>38.33078812831774</v>
      </c>
      <c r="P32" s="392">
        <f>D32+G32+J32+M32</f>
        <v>94</v>
      </c>
      <c r="Q32" s="124">
        <f>100*O32/P32</f>
        <v>40.77743417906142</v>
      </c>
      <c r="R32" s="17" t="s">
        <v>166</v>
      </c>
      <c r="S32" s="238">
        <v>2.1645847041189614</v>
      </c>
      <c r="T32" s="60">
        <v>11</v>
      </c>
      <c r="U32" s="347">
        <f>S32/T32</f>
        <v>0.19678042764717832</v>
      </c>
      <c r="V32" s="108" t="s">
        <v>166</v>
      </c>
      <c r="W32" s="106">
        <v>1.7706435205661213</v>
      </c>
      <c r="X32" s="160">
        <v>9</v>
      </c>
      <c r="Y32" s="243">
        <f>W32/X32</f>
        <v>0.19673816895179125</v>
      </c>
      <c r="Z32" s="17" t="s">
        <v>166</v>
      </c>
      <c r="AA32" s="332">
        <v>2.2155933505778704</v>
      </c>
      <c r="AB32" s="333">
        <v>11</v>
      </c>
      <c r="AC32" s="346">
        <f>AA32/AB32</f>
        <v>0.20141757732526094</v>
      </c>
      <c r="AD32" s="177" t="s">
        <v>166</v>
      </c>
      <c r="AE32" s="156">
        <v>2.1199665530547884</v>
      </c>
      <c r="AF32" s="65">
        <v>13</v>
      </c>
      <c r="AG32" s="56">
        <f>AE32/AF32</f>
        <v>0.16307435023498373</v>
      </c>
      <c r="AH32" s="15" t="s">
        <v>164</v>
      </c>
      <c r="AI32" s="54">
        <v>5.23</v>
      </c>
      <c r="AJ32" s="55">
        <v>7</v>
      </c>
      <c r="AK32" s="56">
        <f>AI32/AJ32</f>
        <v>0.7471428571428572</v>
      </c>
      <c r="AL32" s="15" t="s">
        <v>164</v>
      </c>
      <c r="AM32" s="54">
        <v>3.74</v>
      </c>
      <c r="AN32" s="55">
        <v>7</v>
      </c>
      <c r="AO32" s="56">
        <f>AM32/AN32</f>
        <v>0.5342857142857144</v>
      </c>
      <c r="AP32" s="15" t="s">
        <v>164</v>
      </c>
      <c r="AQ32" s="54">
        <v>2.73</v>
      </c>
      <c r="AR32" s="55">
        <v>7</v>
      </c>
      <c r="AS32" s="56">
        <v>0.39</v>
      </c>
      <c r="AT32" s="15" t="s">
        <v>164</v>
      </c>
      <c r="AU32" s="54">
        <v>5.03</v>
      </c>
      <c r="AV32" s="55">
        <v>12</v>
      </c>
      <c r="AW32" s="56">
        <v>0.42</v>
      </c>
      <c r="AX32" s="14" t="s">
        <v>163</v>
      </c>
      <c r="AY32" s="54">
        <v>9.9</v>
      </c>
      <c r="AZ32" s="62">
        <v>13</v>
      </c>
      <c r="BA32" s="56">
        <v>0.76</v>
      </c>
      <c r="BB32" s="14" t="s">
        <v>163</v>
      </c>
      <c r="BC32" s="126">
        <v>3.43</v>
      </c>
      <c r="BD32" s="65">
        <v>4</v>
      </c>
      <c r="BE32" s="56">
        <v>0.86</v>
      </c>
      <c r="BF32" s="169"/>
      <c r="BG32" s="189"/>
      <c r="BH32" s="189"/>
      <c r="BI32" s="190"/>
    </row>
    <row r="33" spans="1:61" s="188" customFormat="1" ht="12.75" customHeight="1">
      <c r="A33" s="546">
        <v>4</v>
      </c>
      <c r="B33" s="33" t="s">
        <v>70</v>
      </c>
      <c r="C33" s="111"/>
      <c r="D33" s="112"/>
      <c r="E33" s="306"/>
      <c r="F33" s="103">
        <v>8.47</v>
      </c>
      <c r="G33" s="212">
        <v>11</v>
      </c>
      <c r="H33" s="283">
        <f>100*(F33/G33)</f>
        <v>77</v>
      </c>
      <c r="I33" s="41">
        <f>W33+AM33+AQ33+AU33+AY33</f>
        <v>25.400264482604637</v>
      </c>
      <c r="J33" s="42">
        <f>X33+AN33+AR33+AV33+AZ33</f>
        <v>40</v>
      </c>
      <c r="K33" s="461">
        <f>100*(I33/J33)</f>
        <v>63.50066120651159</v>
      </c>
      <c r="L33" s="240">
        <f>S33+AA33+AE33+AI33</f>
        <v>7.502255354724395</v>
      </c>
      <c r="M33" s="35">
        <f>T33+AB33+AF33+AJ33</f>
        <v>40</v>
      </c>
      <c r="N33" s="434">
        <f>100*(L33/M33)</f>
        <v>18.755638386810986</v>
      </c>
      <c r="O33" s="504">
        <f>C33+F33+I33+L33</f>
        <v>41.37251983732904</v>
      </c>
      <c r="P33" s="475">
        <f>D33+G33+J33+M33</f>
        <v>91</v>
      </c>
      <c r="Q33" s="476">
        <f>100*O33/P33</f>
        <v>45.46430751354839</v>
      </c>
      <c r="R33" s="17" t="s">
        <v>166</v>
      </c>
      <c r="S33" s="238">
        <v>0.28</v>
      </c>
      <c r="T33" s="315">
        <v>4</v>
      </c>
      <c r="U33" s="553">
        <f>S33/T33</f>
        <v>0.07</v>
      </c>
      <c r="V33" s="23" t="s">
        <v>164</v>
      </c>
      <c r="W33" s="106">
        <v>8.070264482604635</v>
      </c>
      <c r="X33" s="160">
        <v>11</v>
      </c>
      <c r="Y33" s="243">
        <f>W33/X33</f>
        <v>0.7336604075095123</v>
      </c>
      <c r="Z33" s="17" t="s">
        <v>166</v>
      </c>
      <c r="AA33" s="332">
        <v>1.4082419171815457</v>
      </c>
      <c r="AB33" s="333">
        <v>10</v>
      </c>
      <c r="AC33" s="346">
        <f>AA33/AB33</f>
        <v>0.14082419171815458</v>
      </c>
      <c r="AD33" s="177" t="s">
        <v>166</v>
      </c>
      <c r="AE33" s="156">
        <v>2.5140134375428493</v>
      </c>
      <c r="AF33" s="65">
        <v>13</v>
      </c>
      <c r="AG33" s="56">
        <f>AE33/AF33</f>
        <v>0.19338564904175765</v>
      </c>
      <c r="AH33" s="17" t="s">
        <v>166</v>
      </c>
      <c r="AI33" s="54">
        <v>3.3</v>
      </c>
      <c r="AJ33" s="55">
        <v>13</v>
      </c>
      <c r="AK33" s="56">
        <f>AI33/AJ33</f>
        <v>0.25384615384615383</v>
      </c>
      <c r="AL33" s="15" t="s">
        <v>164</v>
      </c>
      <c r="AM33" s="54">
        <v>3.45</v>
      </c>
      <c r="AN33" s="55">
        <v>4</v>
      </c>
      <c r="AO33" s="56">
        <f>AM33/AN33</f>
        <v>0.8625</v>
      </c>
      <c r="AP33" s="15" t="s">
        <v>164</v>
      </c>
      <c r="AQ33" s="54">
        <v>4.9</v>
      </c>
      <c r="AR33" s="55">
        <v>10</v>
      </c>
      <c r="AS33" s="56">
        <v>0.49</v>
      </c>
      <c r="AT33" s="15" t="s">
        <v>164</v>
      </c>
      <c r="AU33" s="54">
        <v>3.55</v>
      </c>
      <c r="AV33" s="55">
        <v>6</v>
      </c>
      <c r="AW33" s="56">
        <v>0.59</v>
      </c>
      <c r="AX33" s="15" t="s">
        <v>164</v>
      </c>
      <c r="AY33" s="54">
        <v>5.43</v>
      </c>
      <c r="AZ33" s="62">
        <v>9</v>
      </c>
      <c r="BA33" s="56">
        <v>0.6</v>
      </c>
      <c r="BB33" s="14" t="s">
        <v>163</v>
      </c>
      <c r="BC33" s="126">
        <v>8.47</v>
      </c>
      <c r="BD33" s="65">
        <v>11</v>
      </c>
      <c r="BE33" s="56">
        <v>0.77</v>
      </c>
      <c r="BF33" s="169"/>
      <c r="BG33" s="189"/>
      <c r="BH33" s="189"/>
      <c r="BI33" s="190"/>
    </row>
    <row r="34" spans="1:61" s="188" customFormat="1" ht="12.75" customHeight="1">
      <c r="A34" s="546">
        <v>4</v>
      </c>
      <c r="B34" s="32" t="s">
        <v>167</v>
      </c>
      <c r="C34" s="49">
        <v>10.93</v>
      </c>
      <c r="D34" s="50">
        <v>12</v>
      </c>
      <c r="E34" s="305">
        <f>100*(C34/D34)</f>
        <v>91.08333333333333</v>
      </c>
      <c r="F34" s="103">
        <v>9.5</v>
      </c>
      <c r="G34" s="212">
        <v>11</v>
      </c>
      <c r="H34" s="283">
        <f>100*(F34/G34)</f>
        <v>86.36363636363636</v>
      </c>
      <c r="I34" s="45">
        <f>AA34+AE34+AI34</f>
        <v>13.423288602447641</v>
      </c>
      <c r="J34" s="44">
        <f>AB34+AF34+AJ34</f>
        <v>20</v>
      </c>
      <c r="K34" s="461">
        <f>100*(I34/J34)</f>
        <v>67.11644301223821</v>
      </c>
      <c r="L34" s="419">
        <f>S34+W34</f>
        <v>1.3254064402267391</v>
      </c>
      <c r="M34" s="174">
        <f>T34+X34</f>
        <v>8</v>
      </c>
      <c r="N34" s="434">
        <f>100*(L34/M34)</f>
        <v>16.56758050283424</v>
      </c>
      <c r="O34" s="504">
        <f>C34+F34+I34+L34</f>
        <v>35.17869504267438</v>
      </c>
      <c r="P34" s="475">
        <f>D34+G34+J34+M34</f>
        <v>51</v>
      </c>
      <c r="Q34" s="476">
        <f>100*O34/P34</f>
        <v>68.97783341700858</v>
      </c>
      <c r="R34" s="17" t="s">
        <v>166</v>
      </c>
      <c r="S34" s="238">
        <v>0.6690596910007328</v>
      </c>
      <c r="T34" s="60">
        <v>4</v>
      </c>
      <c r="U34" s="347">
        <f>S34/T34</f>
        <v>0.1672649227501832</v>
      </c>
      <c r="V34" s="25" t="s">
        <v>166</v>
      </c>
      <c r="W34" s="106">
        <v>0.6563467492260062</v>
      </c>
      <c r="X34" s="160">
        <v>4</v>
      </c>
      <c r="Y34" s="243">
        <f>W34/X34</f>
        <v>0.16408668730650156</v>
      </c>
      <c r="Z34" s="15" t="s">
        <v>164</v>
      </c>
      <c r="AA34" s="332">
        <v>5.2563405797101455</v>
      </c>
      <c r="AB34" s="333">
        <v>6</v>
      </c>
      <c r="AC34" s="346">
        <f>AA34/AB34</f>
        <v>0.8760567632850242</v>
      </c>
      <c r="AD34" s="179" t="s">
        <v>164</v>
      </c>
      <c r="AE34" s="156">
        <v>3.706948022737496</v>
      </c>
      <c r="AF34" s="65">
        <v>7</v>
      </c>
      <c r="AG34" s="56">
        <f>AE34/AF34</f>
        <v>0.5295640032482137</v>
      </c>
      <c r="AH34" s="15" t="s">
        <v>164</v>
      </c>
      <c r="AI34" s="54">
        <v>4.46</v>
      </c>
      <c r="AJ34" s="55">
        <v>7</v>
      </c>
      <c r="AK34" s="56">
        <f>AI34/AJ34</f>
        <v>0.6371428571428571</v>
      </c>
      <c r="AL34" s="14" t="s">
        <v>163</v>
      </c>
      <c r="AM34" s="54">
        <v>9.5</v>
      </c>
      <c r="AN34" s="55">
        <v>11</v>
      </c>
      <c r="AO34" s="56">
        <f>AM34/AN34</f>
        <v>0.8636363636363636</v>
      </c>
      <c r="AP34" s="16" t="s">
        <v>165</v>
      </c>
      <c r="AQ34" s="54">
        <v>10.93</v>
      </c>
      <c r="AR34" s="55">
        <v>12</v>
      </c>
      <c r="AS34" s="56">
        <v>0.91</v>
      </c>
      <c r="AT34" s="13"/>
      <c r="AU34" s="54"/>
      <c r="AV34" s="67"/>
      <c r="AW34" s="68"/>
      <c r="AX34" s="13"/>
      <c r="AY34" s="54"/>
      <c r="AZ34" s="62"/>
      <c r="BA34" s="56"/>
      <c r="BB34" s="13"/>
      <c r="BC34" s="126"/>
      <c r="BD34" s="65"/>
      <c r="BE34" s="56"/>
      <c r="BF34" s="169"/>
      <c r="BG34" s="189"/>
      <c r="BH34" s="189"/>
      <c r="BI34" s="190"/>
    </row>
    <row r="35" spans="1:61" s="188" customFormat="1" ht="12.75" customHeight="1">
      <c r="A35" s="546">
        <v>4</v>
      </c>
      <c r="B35" s="33" t="s">
        <v>72</v>
      </c>
      <c r="C35" s="111"/>
      <c r="D35" s="112"/>
      <c r="E35" s="307"/>
      <c r="F35" s="103">
        <v>8.73</v>
      </c>
      <c r="G35" s="212">
        <v>11</v>
      </c>
      <c r="H35" s="283">
        <f>100*(F35/G35)</f>
        <v>79.36363636363637</v>
      </c>
      <c r="I35" s="705">
        <f>W35+AA35+AE35+AI35+AM35+AQ35+AU35+AY35</f>
        <v>42.06886204345452</v>
      </c>
      <c r="J35" s="44">
        <f>X35+AB35+AF35+AJ35+AN35+AR35+AV35+AZ35</f>
        <v>74</v>
      </c>
      <c r="K35" s="284">
        <f>100*(I35/J35)</f>
        <v>56.84981357223584</v>
      </c>
      <c r="L35" s="385">
        <f>S35</f>
        <v>0.44808184143222507</v>
      </c>
      <c r="M35" s="37">
        <f>T35</f>
        <v>3</v>
      </c>
      <c r="N35" s="434">
        <f>100*(L35/M35)</f>
        <v>14.93606138107417</v>
      </c>
      <c r="O35" s="504">
        <f>C35+F35+I35+L35</f>
        <v>51.24694388488675</v>
      </c>
      <c r="P35" s="475">
        <f>D35+G35+J35+M35</f>
        <v>88</v>
      </c>
      <c r="Q35" s="476">
        <f>100*O35/P35</f>
        <v>58.235163505553125</v>
      </c>
      <c r="R35" s="17" t="s">
        <v>166</v>
      </c>
      <c r="S35" s="238">
        <v>0.44808184143222507</v>
      </c>
      <c r="T35" s="60">
        <v>3</v>
      </c>
      <c r="U35" s="347">
        <f>S35/T35</f>
        <v>0.1493606138107417</v>
      </c>
      <c r="V35" s="23" t="s">
        <v>164</v>
      </c>
      <c r="W35" s="106">
        <v>4.058229813664596</v>
      </c>
      <c r="X35" s="160">
        <v>5</v>
      </c>
      <c r="Y35" s="243">
        <f>W35/X35</f>
        <v>0.8116459627329192</v>
      </c>
      <c r="Z35" s="15" t="s">
        <v>164</v>
      </c>
      <c r="AA35" s="332">
        <v>3.9174289478637307</v>
      </c>
      <c r="AB35" s="333">
        <v>8</v>
      </c>
      <c r="AC35" s="346">
        <f>AA35/AB35</f>
        <v>0.48967861848296634</v>
      </c>
      <c r="AD35" s="109" t="s">
        <v>164</v>
      </c>
      <c r="AE35" s="156">
        <v>5.633203281926192</v>
      </c>
      <c r="AF35" s="65">
        <v>10</v>
      </c>
      <c r="AG35" s="57">
        <f>AE35/AF35</f>
        <v>0.5633203281926191</v>
      </c>
      <c r="AH35" s="15" t="s">
        <v>164</v>
      </c>
      <c r="AI35" s="54">
        <v>6.29</v>
      </c>
      <c r="AJ35" s="55">
        <v>10</v>
      </c>
      <c r="AK35" s="56">
        <f>AI35/AJ35</f>
        <v>0.629</v>
      </c>
      <c r="AL35" s="23" t="s">
        <v>164</v>
      </c>
      <c r="AM35" s="54">
        <v>7.46</v>
      </c>
      <c r="AN35" s="55">
        <v>11</v>
      </c>
      <c r="AO35" s="57">
        <f>AM35/AN35</f>
        <v>0.6781818181818182</v>
      </c>
      <c r="AP35" s="15" t="s">
        <v>164</v>
      </c>
      <c r="AQ35" s="54">
        <v>4.15</v>
      </c>
      <c r="AR35" s="55">
        <v>11</v>
      </c>
      <c r="AS35" s="56">
        <v>0.38</v>
      </c>
      <c r="AT35" s="23" t="s">
        <v>164</v>
      </c>
      <c r="AU35" s="54">
        <v>7.18</v>
      </c>
      <c r="AV35" s="55">
        <v>11</v>
      </c>
      <c r="AW35" s="57">
        <v>0.65</v>
      </c>
      <c r="AX35" s="15" t="s">
        <v>164</v>
      </c>
      <c r="AY35" s="54">
        <v>3.38</v>
      </c>
      <c r="AZ35" s="62">
        <v>8</v>
      </c>
      <c r="BA35" s="56">
        <v>0.42</v>
      </c>
      <c r="BB35" s="22" t="s">
        <v>163</v>
      </c>
      <c r="BC35" s="126">
        <v>8.73</v>
      </c>
      <c r="BD35" s="65">
        <v>11</v>
      </c>
      <c r="BE35" s="57">
        <v>0.79</v>
      </c>
      <c r="BF35" s="169"/>
      <c r="BG35" s="189"/>
      <c r="BH35" s="189"/>
      <c r="BI35" s="190"/>
    </row>
    <row r="36" spans="1:61" s="188" customFormat="1" ht="12.75" customHeight="1">
      <c r="A36" s="546">
        <v>3.5</v>
      </c>
      <c r="B36" s="33" t="s">
        <v>156</v>
      </c>
      <c r="C36" s="111"/>
      <c r="D36" s="112"/>
      <c r="E36" s="306"/>
      <c r="F36" s="239"/>
      <c r="G36" s="266"/>
      <c r="H36" s="289"/>
      <c r="I36" s="41">
        <f>AY36+BC36</f>
        <v>8.45</v>
      </c>
      <c r="J36" s="42">
        <f>AZ36+BD36</f>
        <v>10</v>
      </c>
      <c r="K36" s="461">
        <f>100*(I36/J36)</f>
        <v>84.5</v>
      </c>
      <c r="L36" s="240">
        <f>AE36+AI36+AM36+AQ36+AU36</f>
        <v>5.56</v>
      </c>
      <c r="M36" s="35">
        <f>AF36+AJ36+AN36+AR36+AV36</f>
        <v>8</v>
      </c>
      <c r="N36" s="434">
        <f>100*(L36/M36)</f>
        <v>69.5</v>
      </c>
      <c r="O36" s="504">
        <f>C36+F36+I36+L36</f>
        <v>14.009999999999998</v>
      </c>
      <c r="P36" s="475">
        <f>D36+G36+J36+M36</f>
        <v>18</v>
      </c>
      <c r="Q36" s="476">
        <f>100*O36/P36</f>
        <v>77.83333333333331</v>
      </c>
      <c r="R36" s="176"/>
      <c r="S36" s="439"/>
      <c r="T36" s="439"/>
      <c r="U36" s="518"/>
      <c r="V36" s="420"/>
      <c r="W36" s="59"/>
      <c r="X36" s="66"/>
      <c r="Y36" s="391"/>
      <c r="Z36" s="176"/>
      <c r="AA36" s="59"/>
      <c r="AB36" s="66"/>
      <c r="AC36" s="56"/>
      <c r="AD36" s="13"/>
      <c r="AE36" s="59"/>
      <c r="AF36" s="132"/>
      <c r="AG36" s="56"/>
      <c r="AH36" s="13"/>
      <c r="AI36" s="54"/>
      <c r="AJ36" s="55"/>
      <c r="AK36" s="56"/>
      <c r="AL36" s="17" t="s">
        <v>166</v>
      </c>
      <c r="AM36" s="54">
        <v>0.4</v>
      </c>
      <c r="AN36" s="55">
        <v>1</v>
      </c>
      <c r="AO36" s="56">
        <v>0.4</v>
      </c>
      <c r="AP36" s="17" t="s">
        <v>166</v>
      </c>
      <c r="AQ36" s="54">
        <v>2.82</v>
      </c>
      <c r="AR36" s="55">
        <v>4</v>
      </c>
      <c r="AS36" s="56">
        <v>0.71</v>
      </c>
      <c r="AT36" s="17" t="s">
        <v>166</v>
      </c>
      <c r="AU36" s="54">
        <v>2.34</v>
      </c>
      <c r="AV36" s="55">
        <v>3</v>
      </c>
      <c r="AW36" s="56">
        <v>0.78</v>
      </c>
      <c r="AX36" s="15" t="s">
        <v>164</v>
      </c>
      <c r="AY36" s="54">
        <v>4.32</v>
      </c>
      <c r="AZ36" s="62">
        <v>5</v>
      </c>
      <c r="BA36" s="56">
        <v>0.86</v>
      </c>
      <c r="BB36" s="15" t="s">
        <v>164</v>
      </c>
      <c r="BC36" s="126">
        <v>4.13</v>
      </c>
      <c r="BD36" s="65">
        <v>5</v>
      </c>
      <c r="BE36" s="56">
        <v>0.83</v>
      </c>
      <c r="BF36" s="169"/>
      <c r="BG36" s="189"/>
      <c r="BH36" s="189"/>
      <c r="BI36" s="190"/>
    </row>
    <row r="37" spans="1:61" s="188" customFormat="1" ht="12.75" customHeight="1">
      <c r="A37" s="546">
        <v>3.5</v>
      </c>
      <c r="B37" s="33" t="s">
        <v>158</v>
      </c>
      <c r="C37" s="111"/>
      <c r="D37" s="112"/>
      <c r="E37" s="306"/>
      <c r="F37" s="239"/>
      <c r="G37" s="266"/>
      <c r="H37" s="289"/>
      <c r="I37" s="115"/>
      <c r="J37" s="116"/>
      <c r="K37" s="276"/>
      <c r="L37" s="240">
        <f>AE37+AI37+AM37+AQ37+AU37+AY37+BC37+BG37</f>
        <v>22.23</v>
      </c>
      <c r="M37" s="35">
        <f>AF37+AJ37+AN37+AR37+AV37+AZ37+BD37+BH37</f>
        <v>38</v>
      </c>
      <c r="N37" s="434">
        <f>100*(L37/M37)</f>
        <v>58.5</v>
      </c>
      <c r="O37" s="505">
        <f>C37+F37+I37+L37</f>
        <v>22.23</v>
      </c>
      <c r="P37" s="392">
        <f>D37+G37+J37+M37</f>
        <v>38</v>
      </c>
      <c r="Q37" s="124">
        <f>100*O37/P37</f>
        <v>58.5</v>
      </c>
      <c r="R37" s="176"/>
      <c r="S37" s="439"/>
      <c r="T37" s="439"/>
      <c r="U37" s="518"/>
      <c r="V37" s="11"/>
      <c r="W37" s="59"/>
      <c r="X37" s="66"/>
      <c r="Y37" s="391"/>
      <c r="Z37" s="176"/>
      <c r="AA37" s="59"/>
      <c r="AB37" s="66"/>
      <c r="AC37" s="56"/>
      <c r="AD37" s="13"/>
      <c r="AE37" s="59"/>
      <c r="AF37" s="132"/>
      <c r="AG37" s="56"/>
      <c r="AH37" s="17" t="s">
        <v>166</v>
      </c>
      <c r="AI37" s="54">
        <v>2.32</v>
      </c>
      <c r="AJ37" s="55">
        <v>3</v>
      </c>
      <c r="AK37" s="56">
        <f>AI37/AJ37</f>
        <v>0.7733333333333333</v>
      </c>
      <c r="AL37" s="17" t="s">
        <v>166</v>
      </c>
      <c r="AM37" s="54">
        <v>6.8</v>
      </c>
      <c r="AN37" s="55">
        <v>10</v>
      </c>
      <c r="AO37" s="56">
        <f>AM37/AN37</f>
        <v>0.6799999999999999</v>
      </c>
      <c r="AP37" s="17" t="s">
        <v>166</v>
      </c>
      <c r="AQ37" s="54">
        <v>1.82</v>
      </c>
      <c r="AR37" s="55">
        <v>4</v>
      </c>
      <c r="AS37" s="56">
        <v>0.46</v>
      </c>
      <c r="AT37" s="17" t="s">
        <v>166</v>
      </c>
      <c r="AU37" s="54">
        <v>3.48</v>
      </c>
      <c r="AV37" s="55">
        <v>6</v>
      </c>
      <c r="AW37" s="56">
        <v>0.58</v>
      </c>
      <c r="AX37" s="17" t="s">
        <v>166</v>
      </c>
      <c r="AY37" s="54">
        <v>4.17</v>
      </c>
      <c r="AZ37" s="62">
        <v>7</v>
      </c>
      <c r="BA37" s="56">
        <v>0.6</v>
      </c>
      <c r="BB37" s="17" t="s">
        <v>166</v>
      </c>
      <c r="BC37" s="126">
        <v>1.61</v>
      </c>
      <c r="BD37" s="65">
        <v>3</v>
      </c>
      <c r="BE37" s="56">
        <v>0.54</v>
      </c>
      <c r="BF37" s="17" t="s">
        <v>166</v>
      </c>
      <c r="BG37" s="106">
        <v>2.03</v>
      </c>
      <c r="BH37" s="159">
        <v>5</v>
      </c>
      <c r="BI37" s="164">
        <f>BG37/BH37</f>
        <v>0.40599999999999997</v>
      </c>
    </row>
    <row r="38" spans="1:61" s="188" customFormat="1" ht="12.75" customHeight="1">
      <c r="A38" s="546">
        <v>3.5</v>
      </c>
      <c r="B38" s="33" t="s">
        <v>149</v>
      </c>
      <c r="C38" s="111"/>
      <c r="D38" s="112"/>
      <c r="E38" s="306"/>
      <c r="F38" s="239"/>
      <c r="G38" s="266"/>
      <c r="H38" s="289"/>
      <c r="I38" s="41">
        <f>BC38</f>
        <v>8.73</v>
      </c>
      <c r="J38" s="42">
        <f>BD38</f>
        <v>10</v>
      </c>
      <c r="K38" s="461">
        <f>100*(I38/J38)</f>
        <v>87.3</v>
      </c>
      <c r="L38" s="240">
        <f>AA38+AE38+AI38+AM38+AQ38+AU38+AY38</f>
        <v>24.933619909502262</v>
      </c>
      <c r="M38" s="35">
        <f>AB38+AF38+AJ38+AN38+AR38+AV38+AZ38</f>
        <v>43</v>
      </c>
      <c r="N38" s="434">
        <f>100*(L38/M38)</f>
        <v>57.98516258023781</v>
      </c>
      <c r="O38" s="504">
        <f>C38+F38+I38+L38</f>
        <v>33.66361990950226</v>
      </c>
      <c r="P38" s="475">
        <f>D38+G38+J38+M38</f>
        <v>53</v>
      </c>
      <c r="Q38" s="476">
        <f>100*O38/P38</f>
        <v>63.51626398019294</v>
      </c>
      <c r="R38" s="176"/>
      <c r="S38" s="439"/>
      <c r="T38" s="439"/>
      <c r="U38" s="518"/>
      <c r="V38" s="420"/>
      <c r="W38" s="59"/>
      <c r="X38" s="66"/>
      <c r="Y38" s="391"/>
      <c r="Z38" s="514"/>
      <c r="AA38" s="59"/>
      <c r="AB38" s="66"/>
      <c r="AC38" s="56"/>
      <c r="AD38" s="177" t="s">
        <v>166</v>
      </c>
      <c r="AE38" s="156">
        <v>1.2036199095022626</v>
      </c>
      <c r="AF38" s="65">
        <v>2</v>
      </c>
      <c r="AG38" s="56">
        <f>AE38/AF38</f>
        <v>0.6018099547511313</v>
      </c>
      <c r="AH38" s="17" t="s">
        <v>166</v>
      </c>
      <c r="AI38" s="54">
        <v>0.87</v>
      </c>
      <c r="AJ38" s="55">
        <v>2</v>
      </c>
      <c r="AK38" s="56">
        <f>AI38/AJ38</f>
        <v>0.435</v>
      </c>
      <c r="AL38" s="17" t="s">
        <v>166</v>
      </c>
      <c r="AM38" s="54">
        <v>6.4</v>
      </c>
      <c r="AN38" s="55">
        <v>12</v>
      </c>
      <c r="AO38" s="56">
        <f>AM38/AN38</f>
        <v>0.5333333333333333</v>
      </c>
      <c r="AP38" s="17" t="s">
        <v>166</v>
      </c>
      <c r="AQ38" s="54">
        <v>5</v>
      </c>
      <c r="AR38" s="55">
        <v>10</v>
      </c>
      <c r="AS38" s="56">
        <v>0.5</v>
      </c>
      <c r="AT38" s="17" t="s">
        <v>166</v>
      </c>
      <c r="AU38" s="54">
        <v>4.75</v>
      </c>
      <c r="AV38" s="55">
        <v>6</v>
      </c>
      <c r="AW38" s="56">
        <v>0.79</v>
      </c>
      <c r="AX38" s="17" t="s">
        <v>166</v>
      </c>
      <c r="AY38" s="54">
        <v>6.71</v>
      </c>
      <c r="AZ38" s="62">
        <v>11</v>
      </c>
      <c r="BA38" s="56">
        <v>0.61</v>
      </c>
      <c r="BB38" s="15" t="s">
        <v>164</v>
      </c>
      <c r="BC38" s="126">
        <v>8.73</v>
      </c>
      <c r="BD38" s="65">
        <v>10</v>
      </c>
      <c r="BE38" s="56">
        <v>0.87</v>
      </c>
      <c r="BF38" s="169"/>
      <c r="BG38" s="189"/>
      <c r="BH38" s="189"/>
      <c r="BI38" s="190"/>
    </row>
    <row r="39" spans="1:61" s="188" customFormat="1" ht="12.75" customHeight="1">
      <c r="A39" s="546">
        <v>3.5</v>
      </c>
      <c r="B39" s="33" t="s">
        <v>161</v>
      </c>
      <c r="C39" s="111"/>
      <c r="D39" s="112"/>
      <c r="E39" s="306"/>
      <c r="F39" s="239"/>
      <c r="G39" s="266"/>
      <c r="H39" s="289"/>
      <c r="I39" s="115"/>
      <c r="J39" s="116"/>
      <c r="K39" s="276"/>
      <c r="L39" s="240">
        <f>AE39+AI39+AM39+AQ39+AU39+AY39+BC39+BG39</f>
        <v>6.02</v>
      </c>
      <c r="M39" s="35">
        <f>AF39+AJ39+AN39+AR39+AV39+AZ39+BD39+BH39</f>
        <v>11</v>
      </c>
      <c r="N39" s="434">
        <f>100*(L39/M39)</f>
        <v>54.72727272727273</v>
      </c>
      <c r="O39" s="504">
        <f>C39+F39+I39+L39</f>
        <v>6.02</v>
      </c>
      <c r="P39" s="475">
        <f>D39+G39+J39+M39</f>
        <v>11</v>
      </c>
      <c r="Q39" s="476">
        <f>100*O39/P39</f>
        <v>54.72727272727273</v>
      </c>
      <c r="R39" s="176"/>
      <c r="S39" s="439"/>
      <c r="T39" s="439"/>
      <c r="U39" s="518"/>
      <c r="V39" s="11"/>
      <c r="W39" s="59"/>
      <c r="X39" s="66"/>
      <c r="Y39" s="391"/>
      <c r="Z39" s="176"/>
      <c r="AA39" s="59"/>
      <c r="AB39" s="66"/>
      <c r="AC39" s="56"/>
      <c r="AD39" s="13"/>
      <c r="AE39" s="59"/>
      <c r="AF39" s="132"/>
      <c r="AG39" s="56"/>
      <c r="AH39" s="17" t="s">
        <v>166</v>
      </c>
      <c r="AI39" s="64">
        <v>0.25</v>
      </c>
      <c r="AJ39" s="55">
        <v>1</v>
      </c>
      <c r="AK39" s="56">
        <f>AI39/AJ39</f>
        <v>0.25</v>
      </c>
      <c r="AL39" s="13"/>
      <c r="AM39" s="54"/>
      <c r="AN39" s="55"/>
      <c r="AO39" s="56"/>
      <c r="AP39" s="17" t="s">
        <v>166</v>
      </c>
      <c r="AQ39" s="54">
        <v>0.41</v>
      </c>
      <c r="AR39" s="55">
        <v>1</v>
      </c>
      <c r="AS39" s="56">
        <v>0.41</v>
      </c>
      <c r="AT39" s="17" t="s">
        <v>166</v>
      </c>
      <c r="AU39" s="54">
        <v>0.5</v>
      </c>
      <c r="AV39" s="55">
        <v>1</v>
      </c>
      <c r="AW39" s="56">
        <v>0.5</v>
      </c>
      <c r="AX39" s="17" t="s">
        <v>166</v>
      </c>
      <c r="AY39" s="54">
        <v>0.43</v>
      </c>
      <c r="AZ39" s="62">
        <v>1</v>
      </c>
      <c r="BA39" s="56">
        <v>0.43</v>
      </c>
      <c r="BB39" s="17" t="s">
        <v>166</v>
      </c>
      <c r="BC39" s="126">
        <v>1.62</v>
      </c>
      <c r="BD39" s="65">
        <v>3</v>
      </c>
      <c r="BE39" s="56">
        <v>0.54</v>
      </c>
      <c r="BF39" s="17" t="s">
        <v>166</v>
      </c>
      <c r="BG39" s="106">
        <v>2.81</v>
      </c>
      <c r="BH39" s="159">
        <v>4</v>
      </c>
      <c r="BI39" s="164">
        <f>BG39/BH39</f>
        <v>0.7025</v>
      </c>
    </row>
    <row r="40" spans="1:61" s="187" customFormat="1" ht="12.75" customHeight="1">
      <c r="A40" s="546">
        <v>3.5</v>
      </c>
      <c r="B40" s="33" t="s">
        <v>157</v>
      </c>
      <c r="C40" s="111"/>
      <c r="D40" s="112"/>
      <c r="E40" s="306"/>
      <c r="F40" s="239"/>
      <c r="G40" s="266"/>
      <c r="H40" s="289"/>
      <c r="I40" s="115"/>
      <c r="J40" s="116"/>
      <c r="K40" s="276"/>
      <c r="L40" s="240">
        <f>AE40+AI40+AM40+AQ40+AU40+AY40+BC40+BG40</f>
        <v>16.919999999999998</v>
      </c>
      <c r="M40" s="35">
        <f>AF40+AJ40+AN40+AR40+AV40+AZ40+BD40+BH40</f>
        <v>31</v>
      </c>
      <c r="N40" s="434">
        <f>100*(L40/M40)</f>
        <v>54.58064516129032</v>
      </c>
      <c r="O40" s="504">
        <f>C40+F40+I40+L40</f>
        <v>16.919999999999998</v>
      </c>
      <c r="P40" s="475">
        <f>D40+G40+J40+M40</f>
        <v>31</v>
      </c>
      <c r="Q40" s="476">
        <f>100*O40/P40</f>
        <v>54.58064516129031</v>
      </c>
      <c r="R40" s="176"/>
      <c r="S40" s="439"/>
      <c r="T40" s="439"/>
      <c r="U40" s="518"/>
      <c r="V40" s="11"/>
      <c r="W40" s="59"/>
      <c r="X40" s="66"/>
      <c r="Y40" s="391"/>
      <c r="Z40" s="176"/>
      <c r="AA40" s="59"/>
      <c r="AB40" s="66"/>
      <c r="AC40" s="56"/>
      <c r="AD40" s="13"/>
      <c r="AE40" s="59"/>
      <c r="AF40" s="132"/>
      <c r="AG40" s="56"/>
      <c r="AH40" s="13"/>
      <c r="AI40" s="54"/>
      <c r="AJ40" s="55"/>
      <c r="AK40" s="56"/>
      <c r="AL40" s="17" t="s">
        <v>166</v>
      </c>
      <c r="AM40" s="54">
        <v>4.49</v>
      </c>
      <c r="AN40" s="55">
        <v>9</v>
      </c>
      <c r="AO40" s="56">
        <f>AM40/AN40</f>
        <v>0.49888888888888894</v>
      </c>
      <c r="AP40" s="17" t="s">
        <v>166</v>
      </c>
      <c r="AQ40" s="54">
        <v>2.67</v>
      </c>
      <c r="AR40" s="55">
        <v>5</v>
      </c>
      <c r="AS40" s="56">
        <v>0.53</v>
      </c>
      <c r="AT40" s="17" t="s">
        <v>166</v>
      </c>
      <c r="AU40" s="54">
        <v>0.79</v>
      </c>
      <c r="AV40" s="55">
        <v>1</v>
      </c>
      <c r="AW40" s="56">
        <v>0.79</v>
      </c>
      <c r="AX40" s="17" t="s">
        <v>166</v>
      </c>
      <c r="AY40" s="54">
        <v>6.02</v>
      </c>
      <c r="AZ40" s="62">
        <v>10</v>
      </c>
      <c r="BA40" s="56">
        <v>0.6</v>
      </c>
      <c r="BB40" s="17" t="s">
        <v>166</v>
      </c>
      <c r="BC40" s="126">
        <v>1.35</v>
      </c>
      <c r="BD40" s="65">
        <v>3</v>
      </c>
      <c r="BE40" s="56">
        <v>0.45</v>
      </c>
      <c r="BF40" s="17" t="s">
        <v>166</v>
      </c>
      <c r="BG40" s="106">
        <v>1.6</v>
      </c>
      <c r="BH40" s="159">
        <v>3</v>
      </c>
      <c r="BI40" s="164">
        <f>BG40/BH40</f>
        <v>0.5333333333333333</v>
      </c>
    </row>
    <row r="41" spans="1:61" s="187" customFormat="1" ht="12.75" customHeight="1">
      <c r="A41" s="546">
        <v>3.5</v>
      </c>
      <c r="B41" s="33" t="s">
        <v>153</v>
      </c>
      <c r="C41" s="111"/>
      <c r="D41" s="112"/>
      <c r="E41" s="306"/>
      <c r="F41" s="103">
        <v>6.85</v>
      </c>
      <c r="G41" s="212">
        <v>8</v>
      </c>
      <c r="H41" s="283">
        <f>100*(F41/G41)</f>
        <v>85.625</v>
      </c>
      <c r="I41" s="41">
        <v>9.25</v>
      </c>
      <c r="J41" s="43">
        <v>14</v>
      </c>
      <c r="K41" s="461">
        <f>100*(I41/J41)</f>
        <v>66.07142857142857</v>
      </c>
      <c r="L41" s="240">
        <f>AE41+AI41+AM41+AQ41+AU41</f>
        <v>12.89</v>
      </c>
      <c r="M41" s="35">
        <f>AF41+AJ41+AN41+AR41+AV41</f>
        <v>25</v>
      </c>
      <c r="N41" s="434">
        <f>100*(L41/M41)</f>
        <v>51.56</v>
      </c>
      <c r="O41" s="505">
        <f>C41+F41+I41+L41</f>
        <v>28.990000000000002</v>
      </c>
      <c r="P41" s="392">
        <f>D41+G41+J41+M41</f>
        <v>47</v>
      </c>
      <c r="Q41" s="124">
        <f>100*O41/P41</f>
        <v>61.680851063829785</v>
      </c>
      <c r="R41" s="176"/>
      <c r="S41" s="439"/>
      <c r="T41" s="439"/>
      <c r="U41" s="518"/>
      <c r="V41" s="11"/>
      <c r="W41" s="59"/>
      <c r="X41" s="66"/>
      <c r="Y41" s="391"/>
      <c r="Z41" s="176"/>
      <c r="AA41" s="59"/>
      <c r="AB41" s="66"/>
      <c r="AC41" s="56"/>
      <c r="AD41" s="13"/>
      <c r="AE41" s="59"/>
      <c r="AF41" s="132"/>
      <c r="AG41" s="56"/>
      <c r="AH41" s="17" t="s">
        <v>166</v>
      </c>
      <c r="AI41" s="54">
        <v>1.3</v>
      </c>
      <c r="AJ41" s="55">
        <v>2</v>
      </c>
      <c r="AK41" s="56">
        <f>AI41/AJ41</f>
        <v>0.65</v>
      </c>
      <c r="AL41" s="17" t="s">
        <v>166</v>
      </c>
      <c r="AM41" s="54">
        <v>2.88</v>
      </c>
      <c r="AN41" s="55">
        <v>4</v>
      </c>
      <c r="AO41" s="56">
        <f>AM41/AN41</f>
        <v>0.72</v>
      </c>
      <c r="AP41" s="17" t="s">
        <v>166</v>
      </c>
      <c r="AQ41" s="54">
        <v>3.52</v>
      </c>
      <c r="AR41" s="55">
        <v>8</v>
      </c>
      <c r="AS41" s="56">
        <v>0.44</v>
      </c>
      <c r="AT41" s="17" t="s">
        <v>166</v>
      </c>
      <c r="AU41" s="54">
        <v>5.19</v>
      </c>
      <c r="AV41" s="55">
        <v>11</v>
      </c>
      <c r="AW41" s="56">
        <v>0.47</v>
      </c>
      <c r="AX41" s="15" t="s">
        <v>164</v>
      </c>
      <c r="AY41" s="54">
        <v>9.25</v>
      </c>
      <c r="AZ41" s="62">
        <v>14</v>
      </c>
      <c r="BA41" s="56">
        <v>0.66</v>
      </c>
      <c r="BB41" s="14" t="s">
        <v>163</v>
      </c>
      <c r="BC41" s="126">
        <v>6.85</v>
      </c>
      <c r="BD41" s="65">
        <v>8</v>
      </c>
      <c r="BE41" s="56">
        <v>0.86</v>
      </c>
      <c r="BF41" s="169"/>
      <c r="BG41" s="189"/>
      <c r="BH41" s="189"/>
      <c r="BI41" s="190"/>
    </row>
    <row r="42" spans="1:61" s="188" customFormat="1" ht="12.75" customHeight="1">
      <c r="A42" s="546">
        <v>3.5</v>
      </c>
      <c r="B42" s="33" t="s">
        <v>214</v>
      </c>
      <c r="C42" s="111"/>
      <c r="D42" s="112"/>
      <c r="E42" s="306"/>
      <c r="F42" s="239"/>
      <c r="G42" s="266"/>
      <c r="H42" s="289"/>
      <c r="I42" s="115"/>
      <c r="J42" s="116"/>
      <c r="K42" s="276"/>
      <c r="L42" s="240">
        <f>AE42+AI42+AM42+AQ42+AU42+AY42+BC42+BG42</f>
        <v>6.199999999999999</v>
      </c>
      <c r="M42" s="35">
        <f>AF42+AJ42+AN42+AR42+AV42+AZ42+BD42+BH42</f>
        <v>13</v>
      </c>
      <c r="N42" s="434">
        <f>100*(L42/M42)</f>
        <v>47.692307692307686</v>
      </c>
      <c r="O42" s="504">
        <f>C42+F42+I42+L42</f>
        <v>6.199999999999999</v>
      </c>
      <c r="P42" s="475">
        <f>D42+G42+J42+M42</f>
        <v>13</v>
      </c>
      <c r="Q42" s="476">
        <f>100*O42/P42</f>
        <v>47.692307692307686</v>
      </c>
      <c r="R42" s="176"/>
      <c r="S42" s="439"/>
      <c r="T42" s="439"/>
      <c r="U42" s="518"/>
      <c r="V42" s="11"/>
      <c r="W42" s="59"/>
      <c r="X42" s="66"/>
      <c r="Y42" s="391"/>
      <c r="Z42" s="176"/>
      <c r="AA42" s="59"/>
      <c r="AB42" s="66"/>
      <c r="AC42" s="56"/>
      <c r="AD42" s="13"/>
      <c r="AE42" s="59"/>
      <c r="AF42" s="132"/>
      <c r="AG42" s="56"/>
      <c r="AH42" s="13"/>
      <c r="AI42" s="54"/>
      <c r="AJ42" s="55"/>
      <c r="AK42" s="56"/>
      <c r="AL42" s="13"/>
      <c r="AM42" s="54"/>
      <c r="AN42" s="55"/>
      <c r="AO42" s="56"/>
      <c r="AP42" s="20"/>
      <c r="AQ42" s="54"/>
      <c r="AR42" s="61"/>
      <c r="AS42" s="68"/>
      <c r="AT42" s="17" t="s">
        <v>166</v>
      </c>
      <c r="AU42" s="54">
        <v>0.8</v>
      </c>
      <c r="AV42" s="55">
        <v>1</v>
      </c>
      <c r="AW42" s="56">
        <v>0.8</v>
      </c>
      <c r="AX42" s="17" t="s">
        <v>166</v>
      </c>
      <c r="AY42" s="54">
        <v>3.75</v>
      </c>
      <c r="AZ42" s="62">
        <v>7</v>
      </c>
      <c r="BA42" s="56">
        <v>0.54</v>
      </c>
      <c r="BB42" s="17" t="s">
        <v>166</v>
      </c>
      <c r="BC42" s="126">
        <v>1.05</v>
      </c>
      <c r="BD42" s="65">
        <v>3</v>
      </c>
      <c r="BE42" s="56">
        <v>0.35</v>
      </c>
      <c r="BF42" s="17" t="s">
        <v>166</v>
      </c>
      <c r="BG42" s="106">
        <v>0.6</v>
      </c>
      <c r="BH42" s="159">
        <v>2</v>
      </c>
      <c r="BI42" s="164">
        <f>BG42/BH42</f>
        <v>0.3</v>
      </c>
    </row>
    <row r="43" spans="1:61" s="187" customFormat="1" ht="12.75" customHeight="1">
      <c r="A43" s="546">
        <v>3.5</v>
      </c>
      <c r="B43" s="477" t="s">
        <v>289</v>
      </c>
      <c r="C43" s="111"/>
      <c r="D43" s="113"/>
      <c r="E43" s="306"/>
      <c r="F43" s="239"/>
      <c r="G43" s="266"/>
      <c r="H43" s="289"/>
      <c r="I43" s="115"/>
      <c r="J43" s="116"/>
      <c r="K43" s="276"/>
      <c r="L43" s="240">
        <f>AE43+AI43+AM43+AQ43+AU43+AY43+BC43+BG43</f>
        <v>3.52</v>
      </c>
      <c r="M43" s="35">
        <f>AF43+AJ43+AN43+AR43+AV43+AZ43+BD43+BH43</f>
        <v>8</v>
      </c>
      <c r="N43" s="434">
        <f>100*(L43/M43)</f>
        <v>44</v>
      </c>
      <c r="O43" s="504">
        <f>C43+F43+I43+L43</f>
        <v>3.52</v>
      </c>
      <c r="P43" s="475">
        <f>D43+G43+J43+M43</f>
        <v>8</v>
      </c>
      <c r="Q43" s="476">
        <f>100*O43/P43</f>
        <v>44</v>
      </c>
      <c r="R43" s="176"/>
      <c r="S43" s="439"/>
      <c r="T43" s="439"/>
      <c r="U43" s="518"/>
      <c r="V43" s="11"/>
      <c r="W43" s="59"/>
      <c r="X43" s="66"/>
      <c r="Y43" s="391"/>
      <c r="Z43" s="176"/>
      <c r="AA43" s="59"/>
      <c r="AB43" s="66"/>
      <c r="AC43" s="56"/>
      <c r="AD43" s="18"/>
      <c r="AE43" s="59"/>
      <c r="AF43" s="132"/>
      <c r="AG43" s="56"/>
      <c r="AH43" s="18"/>
      <c r="AI43" s="54"/>
      <c r="AJ43" s="55"/>
      <c r="AK43" s="56"/>
      <c r="AL43" s="18"/>
      <c r="AM43" s="54"/>
      <c r="AN43" s="55"/>
      <c r="AO43" s="56"/>
      <c r="AP43" s="20"/>
      <c r="AQ43" s="54"/>
      <c r="AR43" s="61"/>
      <c r="AS43" s="68"/>
      <c r="AT43" s="13"/>
      <c r="AU43" s="54"/>
      <c r="AV43" s="55"/>
      <c r="AW43" s="56"/>
      <c r="AX43" s="17" t="s">
        <v>166</v>
      </c>
      <c r="AY43" s="54">
        <v>0.54</v>
      </c>
      <c r="AZ43" s="62">
        <v>1</v>
      </c>
      <c r="BA43" s="56">
        <v>0.54</v>
      </c>
      <c r="BB43" s="17" t="s">
        <v>166</v>
      </c>
      <c r="BC43" s="126">
        <v>1.75</v>
      </c>
      <c r="BD43" s="65">
        <v>5</v>
      </c>
      <c r="BE43" s="56">
        <v>0.35</v>
      </c>
      <c r="BF43" s="17" t="s">
        <v>166</v>
      </c>
      <c r="BG43" s="106">
        <v>1.23</v>
      </c>
      <c r="BH43" s="159">
        <v>2</v>
      </c>
      <c r="BI43" s="164">
        <f>BG43/BH43</f>
        <v>0.615</v>
      </c>
    </row>
    <row r="44" spans="1:61" s="188" customFormat="1" ht="12.75" customHeight="1">
      <c r="A44" s="546">
        <v>3.5</v>
      </c>
      <c r="B44" s="33" t="s">
        <v>208</v>
      </c>
      <c r="C44" s="111"/>
      <c r="D44" s="112"/>
      <c r="E44" s="306"/>
      <c r="F44" s="251"/>
      <c r="G44" s="266"/>
      <c r="H44" s="277"/>
      <c r="I44" s="41">
        <f>AY44+BC44+BG44</f>
        <v>4.430000000000001</v>
      </c>
      <c r="J44" s="42">
        <f>AZ44+BD44+BH44</f>
        <v>6</v>
      </c>
      <c r="K44" s="461">
        <f>100*(I44/J44)</f>
        <v>73.83333333333334</v>
      </c>
      <c r="L44" s="240">
        <f>AA44+AE44+AI44+AM44+AQ44+AU44</f>
        <v>2.7504411764705883</v>
      </c>
      <c r="M44" s="35">
        <f>AB44+AF44+AJ44+AN44+AR44+AV44</f>
        <v>8</v>
      </c>
      <c r="N44" s="434">
        <f>100*(L44/M44)</f>
        <v>34.380514705882355</v>
      </c>
      <c r="O44" s="505">
        <f>C44+F44+I44+L44</f>
        <v>7.180441176470589</v>
      </c>
      <c r="P44" s="392">
        <f>D44+G44+J44+M44</f>
        <v>14</v>
      </c>
      <c r="Q44" s="124">
        <f>100*O44/P44</f>
        <v>51.288865546218496</v>
      </c>
      <c r="R44" s="514"/>
      <c r="S44" s="439"/>
      <c r="T44" s="439"/>
      <c r="U44" s="518"/>
      <c r="V44" s="420"/>
      <c r="W44" s="59"/>
      <c r="X44" s="66"/>
      <c r="Y44" s="391"/>
      <c r="Z44" s="514"/>
      <c r="AA44" s="59"/>
      <c r="AB44" s="66"/>
      <c r="AC44" s="56"/>
      <c r="AD44" s="108" t="s">
        <v>166</v>
      </c>
      <c r="AE44" s="156">
        <v>0.8904411764705882</v>
      </c>
      <c r="AF44" s="65">
        <v>3</v>
      </c>
      <c r="AG44" s="57">
        <f>AE44/AF44</f>
        <v>0.2968137254901961</v>
      </c>
      <c r="AH44" s="17" t="s">
        <v>166</v>
      </c>
      <c r="AI44" s="64">
        <v>0.3</v>
      </c>
      <c r="AJ44" s="55">
        <v>1</v>
      </c>
      <c r="AK44" s="56">
        <f>AI44/AJ44</f>
        <v>0.3</v>
      </c>
      <c r="AL44" s="25" t="s">
        <v>166</v>
      </c>
      <c r="AM44" s="54">
        <v>0.21</v>
      </c>
      <c r="AN44" s="55">
        <v>1</v>
      </c>
      <c r="AO44" s="57">
        <v>0.21</v>
      </c>
      <c r="AP44" s="17" t="s">
        <v>166</v>
      </c>
      <c r="AQ44" s="54">
        <v>1.35</v>
      </c>
      <c r="AR44" s="55">
        <v>3</v>
      </c>
      <c r="AS44" s="56">
        <v>0.45</v>
      </c>
      <c r="AT44" s="11"/>
      <c r="AU44" s="54"/>
      <c r="AV44" s="55"/>
      <c r="AW44" s="57"/>
      <c r="AX44" s="15" t="s">
        <v>164</v>
      </c>
      <c r="AY44" s="54">
        <v>0.78</v>
      </c>
      <c r="AZ44" s="62">
        <v>1</v>
      </c>
      <c r="BA44" s="56">
        <v>0.78</v>
      </c>
      <c r="BB44" s="23" t="s">
        <v>164</v>
      </c>
      <c r="BC44" s="126">
        <v>2.54</v>
      </c>
      <c r="BD44" s="65">
        <v>3</v>
      </c>
      <c r="BE44" s="57">
        <v>0.85</v>
      </c>
      <c r="BF44" s="15" t="s">
        <v>164</v>
      </c>
      <c r="BG44" s="106">
        <v>1.11</v>
      </c>
      <c r="BH44" s="159">
        <v>2</v>
      </c>
      <c r="BI44" s="164">
        <f>BG44/BH44</f>
        <v>0.555</v>
      </c>
    </row>
    <row r="45" spans="1:61" s="187" customFormat="1" ht="12.75" customHeight="1">
      <c r="A45" s="546">
        <v>3.5</v>
      </c>
      <c r="B45" s="477" t="s">
        <v>676</v>
      </c>
      <c r="C45" s="310"/>
      <c r="D45" s="113"/>
      <c r="E45" s="311"/>
      <c r="F45" s="251"/>
      <c r="G45" s="266"/>
      <c r="H45" s="633"/>
      <c r="I45" s="214"/>
      <c r="J45" s="405"/>
      <c r="K45" s="462"/>
      <c r="L45" s="385">
        <v>0.12</v>
      </c>
      <c r="M45" s="35">
        <v>1</v>
      </c>
      <c r="N45" s="434">
        <f>100*(L45/M45)</f>
        <v>12</v>
      </c>
      <c r="O45" s="505">
        <f>C45+F45+I45+L45</f>
        <v>0.12</v>
      </c>
      <c r="P45" s="392">
        <f>D45+G45+J45+M45</f>
        <v>1</v>
      </c>
      <c r="Q45" s="124">
        <f>100*O45/P45</f>
        <v>12</v>
      </c>
      <c r="R45" s="176"/>
      <c r="S45" s="439"/>
      <c r="T45" s="439"/>
      <c r="U45" s="518"/>
      <c r="V45" s="11"/>
      <c r="W45" s="59"/>
      <c r="X45" s="66"/>
      <c r="Y45" s="391"/>
      <c r="Z45" s="176"/>
      <c r="AA45" s="59"/>
      <c r="AB45" s="66"/>
      <c r="AC45" s="56"/>
      <c r="AD45" s="794"/>
      <c r="AE45" s="161"/>
      <c r="AF45" s="161"/>
      <c r="AG45" s="797"/>
      <c r="AH45" s="421"/>
      <c r="AI45" s="161"/>
      <c r="AJ45" s="89"/>
      <c r="AK45" s="165"/>
      <c r="AL45" s="637"/>
      <c r="AM45" s="163"/>
      <c r="AN45" s="157"/>
      <c r="AO45" s="243"/>
      <c r="AP45" s="244"/>
      <c r="AQ45" s="157"/>
      <c r="AR45" s="157"/>
      <c r="AS45" s="166"/>
      <c r="AT45" s="639"/>
      <c r="AU45" s="157"/>
      <c r="AV45" s="157"/>
      <c r="AW45" s="158"/>
      <c r="AX45" s="244"/>
      <c r="AY45" s="157"/>
      <c r="AZ45" s="90"/>
      <c r="BA45" s="166"/>
      <c r="BB45" s="104"/>
      <c r="BC45" s="670"/>
      <c r="BD45" s="663"/>
      <c r="BE45" s="183"/>
      <c r="BF45" s="17" t="s">
        <v>166</v>
      </c>
      <c r="BG45" s="106">
        <v>0.12</v>
      </c>
      <c r="BH45" s="159">
        <v>1</v>
      </c>
      <c r="BI45" s="164">
        <f>BG45/BH45</f>
        <v>0.12</v>
      </c>
    </row>
    <row r="46" spans="1:61" s="188" customFormat="1" ht="12.75" customHeight="1">
      <c r="A46" s="546">
        <v>3.5</v>
      </c>
      <c r="B46" s="477" t="s">
        <v>294</v>
      </c>
      <c r="C46" s="111"/>
      <c r="D46" s="113"/>
      <c r="E46" s="306"/>
      <c r="F46" s="251"/>
      <c r="G46" s="266"/>
      <c r="H46" s="277"/>
      <c r="I46" s="115"/>
      <c r="J46" s="116"/>
      <c r="K46" s="276"/>
      <c r="L46" s="240">
        <f>AE46+AI46+AM46+AQ46+AU46+AY46+BC46</f>
        <v>0.22</v>
      </c>
      <c r="M46" s="35">
        <f>AF46+AJ46+AN46+AR46+AV46+AZ46+BD46</f>
        <v>2</v>
      </c>
      <c r="N46" s="434">
        <f>100*(L46/M46)</f>
        <v>11</v>
      </c>
      <c r="O46" s="505">
        <f>C46+F46+I46+L46</f>
        <v>0.22</v>
      </c>
      <c r="P46" s="392">
        <f>D46+G46+J46+M46</f>
        <v>2</v>
      </c>
      <c r="Q46" s="124">
        <f>100*O46/P46</f>
        <v>11</v>
      </c>
      <c r="R46" s="176"/>
      <c r="S46" s="439"/>
      <c r="T46" s="439"/>
      <c r="U46" s="518"/>
      <c r="V46" s="11"/>
      <c r="W46" s="59"/>
      <c r="X46" s="66"/>
      <c r="Y46" s="391"/>
      <c r="Z46" s="176"/>
      <c r="AA46" s="59"/>
      <c r="AB46" s="66"/>
      <c r="AC46" s="56"/>
      <c r="AD46" s="11"/>
      <c r="AE46" s="59"/>
      <c r="AF46" s="66"/>
      <c r="AG46" s="57"/>
      <c r="AH46" s="13"/>
      <c r="AI46" s="54"/>
      <c r="AJ46" s="55"/>
      <c r="AK46" s="56"/>
      <c r="AL46" s="11"/>
      <c r="AM46" s="54"/>
      <c r="AN46" s="55"/>
      <c r="AO46" s="57"/>
      <c r="AP46" s="13"/>
      <c r="AQ46" s="54"/>
      <c r="AR46" s="55"/>
      <c r="AS46" s="56"/>
      <c r="AT46" s="11"/>
      <c r="AU46" s="54"/>
      <c r="AV46" s="67"/>
      <c r="AW46" s="76"/>
      <c r="AX46" s="17" t="s">
        <v>166</v>
      </c>
      <c r="AY46" s="54">
        <v>0.22</v>
      </c>
      <c r="AZ46" s="62">
        <v>2</v>
      </c>
      <c r="BA46" s="56">
        <v>0.11</v>
      </c>
      <c r="BB46" s="11"/>
      <c r="BC46" s="126"/>
      <c r="BD46" s="65"/>
      <c r="BE46" s="57"/>
      <c r="BF46" s="169"/>
      <c r="BG46" s="189"/>
      <c r="BH46" s="189"/>
      <c r="BI46" s="190"/>
    </row>
    <row r="47" spans="1:61" s="187" customFormat="1" ht="12.75" customHeight="1">
      <c r="A47" s="546">
        <v>3</v>
      </c>
      <c r="B47" s="320" t="s">
        <v>52</v>
      </c>
      <c r="C47" s="49">
        <v>0.91</v>
      </c>
      <c r="D47" s="50">
        <v>1</v>
      </c>
      <c r="E47" s="305">
        <f>100*(C47/D47)</f>
        <v>91</v>
      </c>
      <c r="F47" s="145">
        <f>AA47+AE47+AI47+AM47+AQ47</f>
        <v>4.25</v>
      </c>
      <c r="G47" s="212">
        <f>AB47+AF47+AJ47+AN47+AR47</f>
        <v>5</v>
      </c>
      <c r="H47" s="272">
        <f>100*(F47/G47)</f>
        <v>85</v>
      </c>
      <c r="I47" s="41">
        <f>S47+W47</f>
        <v>1.8178053830227743</v>
      </c>
      <c r="J47" s="42">
        <f>T47+X47</f>
        <v>2</v>
      </c>
      <c r="K47" s="461">
        <f>100*(I47/J47)</f>
        <v>90.89026915113871</v>
      </c>
      <c r="L47" s="122"/>
      <c r="M47" s="121"/>
      <c r="N47" s="435"/>
      <c r="O47" s="504">
        <f>C47+F47+I47+L47</f>
        <v>6.977805383022774</v>
      </c>
      <c r="P47" s="475">
        <f>D47+G47+J47+M47</f>
        <v>8</v>
      </c>
      <c r="Q47" s="476">
        <f>100*O47/P47</f>
        <v>87.22256728778468</v>
      </c>
      <c r="R47" s="15" t="s">
        <v>164</v>
      </c>
      <c r="S47" s="238">
        <v>0.9130434782608695</v>
      </c>
      <c r="T47" s="60">
        <v>1</v>
      </c>
      <c r="U47" s="347">
        <f>S47/T47</f>
        <v>0.9130434782608695</v>
      </c>
      <c r="V47" s="23" t="s">
        <v>164</v>
      </c>
      <c r="W47" s="106">
        <v>0.9047619047619048</v>
      </c>
      <c r="X47" s="160">
        <v>1</v>
      </c>
      <c r="Y47" s="243">
        <f>W47/X47</f>
        <v>0.9047619047619048</v>
      </c>
      <c r="Z47" s="14" t="s">
        <v>163</v>
      </c>
      <c r="AA47" s="332">
        <v>1</v>
      </c>
      <c r="AB47" s="333">
        <v>1</v>
      </c>
      <c r="AC47" s="346">
        <f>AA47/AB47</f>
        <v>1</v>
      </c>
      <c r="AD47" s="110" t="s">
        <v>163</v>
      </c>
      <c r="AE47" s="156">
        <v>1</v>
      </c>
      <c r="AF47" s="65">
        <v>1</v>
      </c>
      <c r="AG47" s="57">
        <f>AE47/AF47</f>
        <v>1</v>
      </c>
      <c r="AH47" s="14" t="s">
        <v>163</v>
      </c>
      <c r="AI47" s="54">
        <v>1</v>
      </c>
      <c r="AJ47" s="55">
        <v>1</v>
      </c>
      <c r="AK47" s="56">
        <f>AI47/AJ47</f>
        <v>1</v>
      </c>
      <c r="AL47" s="22" t="s">
        <v>163</v>
      </c>
      <c r="AM47" s="54">
        <v>0.98</v>
      </c>
      <c r="AN47" s="55">
        <v>1</v>
      </c>
      <c r="AO47" s="57">
        <f>AM47</f>
        <v>0.98</v>
      </c>
      <c r="AP47" s="14" t="s">
        <v>163</v>
      </c>
      <c r="AQ47" s="54">
        <v>0.27</v>
      </c>
      <c r="AR47" s="55">
        <v>1</v>
      </c>
      <c r="AS47" s="56">
        <v>0.27</v>
      </c>
      <c r="AT47" s="24" t="s">
        <v>165</v>
      </c>
      <c r="AU47" s="54">
        <v>0.91</v>
      </c>
      <c r="AV47" s="55">
        <v>1</v>
      </c>
      <c r="AW47" s="57">
        <v>0.91</v>
      </c>
      <c r="AX47" s="13"/>
      <c r="AY47" s="80"/>
      <c r="AZ47" s="62"/>
      <c r="BA47" s="56"/>
      <c r="BB47" s="11"/>
      <c r="BC47" s="126"/>
      <c r="BD47" s="65"/>
      <c r="BE47" s="57"/>
      <c r="BF47" s="169"/>
      <c r="BG47" s="189"/>
      <c r="BH47" s="189"/>
      <c r="BI47" s="190"/>
    </row>
    <row r="48" spans="1:61" ht="12.75" customHeight="1">
      <c r="A48" s="546">
        <v>3</v>
      </c>
      <c r="B48" s="6" t="s">
        <v>778</v>
      </c>
      <c r="C48" s="111"/>
      <c r="D48" s="112"/>
      <c r="E48" s="306"/>
      <c r="F48" s="251"/>
      <c r="G48" s="266"/>
      <c r="H48" s="277"/>
      <c r="I48" s="440">
        <f>S48</f>
        <v>9.848886923190328</v>
      </c>
      <c r="J48" s="406">
        <f>T48</f>
        <v>11</v>
      </c>
      <c r="K48" s="461">
        <f>100*(I48/J48)</f>
        <v>89.53533566536662</v>
      </c>
      <c r="L48" s="122"/>
      <c r="M48" s="121"/>
      <c r="N48" s="435"/>
      <c r="O48" s="505">
        <f>C48+F48+I48+L48</f>
        <v>9.848886923190328</v>
      </c>
      <c r="P48" s="392">
        <f>D48+G48+J48+M48</f>
        <v>11</v>
      </c>
      <c r="Q48" s="124">
        <f>100*O48/P48</f>
        <v>89.53533566536662</v>
      </c>
      <c r="R48" s="15" t="s">
        <v>164</v>
      </c>
      <c r="S48" s="238">
        <v>9.848886923190328</v>
      </c>
      <c r="T48" s="315">
        <v>11</v>
      </c>
      <c r="U48" s="56">
        <f>S48/T48</f>
        <v>0.8953533566536662</v>
      </c>
      <c r="V48" s="438"/>
      <c r="W48" s="238"/>
      <c r="X48" s="315"/>
      <c r="Y48" s="437"/>
      <c r="Z48" s="445"/>
      <c r="AA48" s="238"/>
      <c r="AB48" s="315"/>
      <c r="AC48" s="347"/>
      <c r="AD48" s="465"/>
      <c r="AE48" s="181"/>
      <c r="AF48" s="337"/>
      <c r="AG48" s="349"/>
      <c r="AH48" s="13"/>
      <c r="AI48" s="54"/>
      <c r="AJ48" s="55"/>
      <c r="AK48" s="56"/>
      <c r="AL48" s="11"/>
      <c r="AM48" s="54"/>
      <c r="AN48" s="55"/>
      <c r="AO48" s="57"/>
      <c r="AP48" s="20"/>
      <c r="AQ48" s="54"/>
      <c r="AR48" s="55"/>
      <c r="AS48" s="56"/>
      <c r="AT48" s="11"/>
      <c r="AU48" s="54"/>
      <c r="AV48" s="55"/>
      <c r="AW48" s="57"/>
      <c r="AX48" s="152"/>
      <c r="AY48" s="182"/>
      <c r="AZ48" s="675"/>
      <c r="BA48" s="168"/>
      <c r="BB48" s="104"/>
      <c r="BC48" s="686"/>
      <c r="BD48" s="663"/>
      <c r="BE48" s="183"/>
      <c r="BF48" s="169"/>
      <c r="BG48" s="248"/>
      <c r="BH48" s="248"/>
      <c r="BI48" s="249"/>
    </row>
    <row r="49" spans="1:61" ht="12.75" customHeight="1">
      <c r="A49" s="546">
        <v>3</v>
      </c>
      <c r="B49" s="6" t="s">
        <v>779</v>
      </c>
      <c r="C49" s="111"/>
      <c r="D49" s="112"/>
      <c r="E49" s="306"/>
      <c r="F49" s="251"/>
      <c r="G49" s="266"/>
      <c r="H49" s="277"/>
      <c r="I49" s="440">
        <f>S49</f>
        <v>10.670412173028609</v>
      </c>
      <c r="J49" s="406">
        <f>T49</f>
        <v>12</v>
      </c>
      <c r="K49" s="461">
        <f>100*(I49/J49)</f>
        <v>88.92010144190508</v>
      </c>
      <c r="L49" s="122"/>
      <c r="M49" s="121"/>
      <c r="N49" s="435"/>
      <c r="O49" s="505">
        <f>C49+F49+I49+L49</f>
        <v>10.670412173028609</v>
      </c>
      <c r="P49" s="392">
        <f>D49+G49+J49+M49</f>
        <v>12</v>
      </c>
      <c r="Q49" s="124">
        <f>100*O49/P49</f>
        <v>88.92010144190506</v>
      </c>
      <c r="R49" s="15" t="s">
        <v>164</v>
      </c>
      <c r="S49" s="238">
        <v>10.670412173028609</v>
      </c>
      <c r="T49" s="60">
        <v>12</v>
      </c>
      <c r="U49" s="347">
        <f>S49/T49</f>
        <v>0.8892010144190508</v>
      </c>
      <c r="V49" s="438"/>
      <c r="W49" s="238"/>
      <c r="X49" s="315"/>
      <c r="Y49" s="437"/>
      <c r="Z49" s="445"/>
      <c r="AA49" s="238"/>
      <c r="AB49" s="315"/>
      <c r="AC49" s="347"/>
      <c r="AD49" s="465"/>
      <c r="AE49" s="181"/>
      <c r="AF49" s="337"/>
      <c r="AG49" s="349"/>
      <c r="AH49" s="13"/>
      <c r="AI49" s="54"/>
      <c r="AJ49" s="55"/>
      <c r="AK49" s="56"/>
      <c r="AL49" s="11"/>
      <c r="AM49" s="54"/>
      <c r="AN49" s="55"/>
      <c r="AO49" s="57"/>
      <c r="AP49" s="20"/>
      <c r="AQ49" s="54"/>
      <c r="AR49" s="55"/>
      <c r="AS49" s="56"/>
      <c r="AT49" s="11"/>
      <c r="AU49" s="54"/>
      <c r="AV49" s="55"/>
      <c r="AW49" s="57"/>
      <c r="AX49" s="152"/>
      <c r="AY49" s="182"/>
      <c r="AZ49" s="675"/>
      <c r="BA49" s="168"/>
      <c r="BB49" s="104"/>
      <c r="BC49" s="686"/>
      <c r="BD49" s="663"/>
      <c r="BE49" s="183"/>
      <c r="BF49" s="169"/>
      <c r="BG49" s="248"/>
      <c r="BH49" s="248"/>
      <c r="BI49" s="249"/>
    </row>
    <row r="50" spans="1:61" s="188" customFormat="1" ht="12.75" customHeight="1">
      <c r="A50" s="546">
        <v>3</v>
      </c>
      <c r="B50" s="5" t="s">
        <v>330</v>
      </c>
      <c r="C50" s="111"/>
      <c r="D50" s="112"/>
      <c r="E50" s="306"/>
      <c r="F50" s="251"/>
      <c r="G50" s="266"/>
      <c r="H50" s="277"/>
      <c r="I50" s="45">
        <f>W50+AA50+AE50+AI50+AM50+AQ50+AU50+AY50</f>
        <v>5.8342857142857145</v>
      </c>
      <c r="J50" s="44">
        <f>X50+AB50+AF50+AJ50+AN50+AR50+AV50+AZ50</f>
        <v>7</v>
      </c>
      <c r="K50" s="461">
        <f>100*(I50/J50)</f>
        <v>83.34693877551021</v>
      </c>
      <c r="L50" s="385">
        <f>1.79+2.05</f>
        <v>3.84</v>
      </c>
      <c r="M50" s="34">
        <v>12</v>
      </c>
      <c r="N50" s="434">
        <f>100*(L50/M50)</f>
        <v>32</v>
      </c>
      <c r="O50" s="505">
        <f>C50+F50+I50+L50</f>
        <v>9.674285714285714</v>
      </c>
      <c r="P50" s="392">
        <f>D50+G50+J50+M50</f>
        <v>19</v>
      </c>
      <c r="Q50" s="124">
        <f>100*O50/P50</f>
        <v>50.91729323308271</v>
      </c>
      <c r="R50" s="13" t="s">
        <v>164</v>
      </c>
      <c r="S50" s="439"/>
      <c r="T50" s="439"/>
      <c r="U50" s="518"/>
      <c r="V50" s="23" t="s">
        <v>164</v>
      </c>
      <c r="W50" s="106">
        <v>0.96</v>
      </c>
      <c r="X50" s="160">
        <v>1</v>
      </c>
      <c r="Y50" s="243">
        <f>W50/X50</f>
        <v>0.96</v>
      </c>
      <c r="Z50" s="179" t="s">
        <v>164</v>
      </c>
      <c r="AA50" s="105">
        <v>0.7142857142857143</v>
      </c>
      <c r="AB50" s="160">
        <v>1</v>
      </c>
      <c r="AC50" s="56">
        <f>AA50/AB50</f>
        <v>0.7142857142857143</v>
      </c>
      <c r="AD50" s="23" t="s">
        <v>164</v>
      </c>
      <c r="AE50" s="59">
        <v>0.89</v>
      </c>
      <c r="AF50" s="66">
        <v>1</v>
      </c>
      <c r="AG50" s="57">
        <f>AE50/AF50</f>
        <v>0.89</v>
      </c>
      <c r="AH50" s="15" t="s">
        <v>164</v>
      </c>
      <c r="AI50" s="54">
        <v>1.9</v>
      </c>
      <c r="AJ50" s="55">
        <v>2</v>
      </c>
      <c r="AK50" s="56">
        <f>AI50/AJ50</f>
        <v>0.95</v>
      </c>
      <c r="AL50" s="11"/>
      <c r="AM50" s="54"/>
      <c r="AN50" s="55"/>
      <c r="AO50" s="57"/>
      <c r="AP50" s="15" t="s">
        <v>164</v>
      </c>
      <c r="AQ50" s="54">
        <v>0.92</v>
      </c>
      <c r="AR50" s="55">
        <v>1</v>
      </c>
      <c r="AS50" s="56">
        <v>0.92</v>
      </c>
      <c r="AT50" s="23" t="s">
        <v>164</v>
      </c>
      <c r="AU50" s="54">
        <v>0.45</v>
      </c>
      <c r="AV50" s="55">
        <v>1</v>
      </c>
      <c r="AW50" s="57">
        <v>0.45</v>
      </c>
      <c r="AX50" s="18"/>
      <c r="AY50" s="80"/>
      <c r="AZ50" s="62"/>
      <c r="BA50" s="56"/>
      <c r="BB50" s="25" t="s">
        <v>166</v>
      </c>
      <c r="BC50" s="126">
        <v>1.79</v>
      </c>
      <c r="BD50" s="65">
        <v>6</v>
      </c>
      <c r="BE50" s="57">
        <v>0.3</v>
      </c>
      <c r="BF50" s="17" t="s">
        <v>166</v>
      </c>
      <c r="BG50" s="106">
        <v>2.05</v>
      </c>
      <c r="BH50" s="159">
        <v>6</v>
      </c>
      <c r="BI50" s="164">
        <f>BG50/BH50</f>
        <v>0.3416666666666666</v>
      </c>
    </row>
    <row r="51" spans="1:61" s="188" customFormat="1" ht="12.75" customHeight="1">
      <c r="A51" s="546">
        <v>3</v>
      </c>
      <c r="B51" s="5" t="s">
        <v>213</v>
      </c>
      <c r="C51" s="111"/>
      <c r="D51" s="112"/>
      <c r="E51" s="306"/>
      <c r="F51" s="251"/>
      <c r="G51" s="266"/>
      <c r="H51" s="277"/>
      <c r="I51" s="41">
        <f>S51+W51+AA51</f>
        <v>2.4423809523809523</v>
      </c>
      <c r="J51" s="42">
        <f>T51+X51+AB51</f>
        <v>3</v>
      </c>
      <c r="K51" s="461">
        <f>100*(I51/J51)</f>
        <v>81.41269841269842</v>
      </c>
      <c r="L51" s="240">
        <f>AE51+AI51+AM51+AQ51+AU51+AY51+BC51+BG51</f>
        <v>10.43</v>
      </c>
      <c r="M51" s="35">
        <f>AF51+AJ51+AN51+AR51+AV51+AZ51+BD51+BH51</f>
        <v>26</v>
      </c>
      <c r="N51" s="434">
        <f>100*(L51/M51)</f>
        <v>40.11538461538461</v>
      </c>
      <c r="O51" s="505">
        <f>C51+F51+I51+L51</f>
        <v>12.872380952380952</v>
      </c>
      <c r="P51" s="392">
        <f>D51+G51+J51+M51</f>
        <v>29</v>
      </c>
      <c r="Q51" s="124">
        <f>100*O51/P51</f>
        <v>44.387520525451556</v>
      </c>
      <c r="R51" s="15" t="s">
        <v>164</v>
      </c>
      <c r="S51" s="54">
        <v>0.57</v>
      </c>
      <c r="T51" s="128">
        <v>1</v>
      </c>
      <c r="U51" s="56">
        <f>S51/T51</f>
        <v>0.57</v>
      </c>
      <c r="V51" s="23" t="s">
        <v>164</v>
      </c>
      <c r="W51" s="106">
        <v>0.92</v>
      </c>
      <c r="X51" s="160">
        <v>1</v>
      </c>
      <c r="Y51" s="243">
        <f>W51/X51</f>
        <v>0.92</v>
      </c>
      <c r="Z51" s="179" t="s">
        <v>164</v>
      </c>
      <c r="AA51" s="105">
        <v>0.9523809523809523</v>
      </c>
      <c r="AB51" s="160">
        <v>1</v>
      </c>
      <c r="AC51" s="56">
        <f>AA51/AB51</f>
        <v>0.9523809523809523</v>
      </c>
      <c r="AD51" s="11"/>
      <c r="AE51" s="59"/>
      <c r="AF51" s="132"/>
      <c r="AG51" s="57"/>
      <c r="AH51" s="17" t="s">
        <v>166</v>
      </c>
      <c r="AI51" s="54">
        <v>0.05</v>
      </c>
      <c r="AJ51" s="55">
        <v>1</v>
      </c>
      <c r="AK51" s="56">
        <f>AI51/AJ51</f>
        <v>0.05</v>
      </c>
      <c r="AL51" s="11"/>
      <c r="AM51" s="54"/>
      <c r="AN51" s="55"/>
      <c r="AO51" s="57"/>
      <c r="AP51" s="17" t="s">
        <v>166</v>
      </c>
      <c r="AQ51" s="54">
        <v>1.59</v>
      </c>
      <c r="AR51" s="55">
        <v>4</v>
      </c>
      <c r="AS51" s="56">
        <v>0.4</v>
      </c>
      <c r="AT51" s="25" t="s">
        <v>166</v>
      </c>
      <c r="AU51" s="54">
        <v>1.55</v>
      </c>
      <c r="AV51" s="55">
        <v>5</v>
      </c>
      <c r="AW51" s="57">
        <v>0.31</v>
      </c>
      <c r="AX51" s="17" t="s">
        <v>166</v>
      </c>
      <c r="AY51" s="54">
        <v>1.25</v>
      </c>
      <c r="AZ51" s="62">
        <v>4</v>
      </c>
      <c r="BA51" s="56">
        <v>0.31</v>
      </c>
      <c r="BB51" s="25" t="s">
        <v>166</v>
      </c>
      <c r="BC51" s="126">
        <v>3.06</v>
      </c>
      <c r="BD51" s="65">
        <v>5</v>
      </c>
      <c r="BE51" s="57">
        <v>0.61</v>
      </c>
      <c r="BF51" s="17" t="s">
        <v>166</v>
      </c>
      <c r="BG51" s="106">
        <v>2.93</v>
      </c>
      <c r="BH51" s="159">
        <v>7</v>
      </c>
      <c r="BI51" s="164">
        <f>BG51/BH51</f>
        <v>0.4185714285714286</v>
      </c>
    </row>
    <row r="52" spans="1:61" s="187" customFormat="1" ht="12.75" customHeight="1">
      <c r="A52" s="546">
        <v>3</v>
      </c>
      <c r="B52" s="5" t="s">
        <v>65</v>
      </c>
      <c r="C52" s="111"/>
      <c r="D52" s="112"/>
      <c r="E52" s="306"/>
      <c r="F52" s="251"/>
      <c r="G52" s="266"/>
      <c r="H52" s="277"/>
      <c r="I52" s="41">
        <f>S52+AA52+AQ52</f>
        <v>14.83262563523433</v>
      </c>
      <c r="J52" s="42">
        <f>T52+AB52+AR52</f>
        <v>19</v>
      </c>
      <c r="K52" s="461">
        <f>100*(I52/J52)</f>
        <v>78.06645071175963</v>
      </c>
      <c r="L52" s="240">
        <f>AE52+AI52+AM52+AU52+AY52+BC52+BG52</f>
        <v>23.94</v>
      </c>
      <c r="M52" s="35">
        <f>AF52+AJ52+AN52+AV52+AZ52+BD52+BH52</f>
        <v>60</v>
      </c>
      <c r="N52" s="434">
        <f>100*(L52/M52)</f>
        <v>39.900000000000006</v>
      </c>
      <c r="O52" s="505">
        <f>C52+F52+I52+L52</f>
        <v>38.772625635234334</v>
      </c>
      <c r="P52" s="392">
        <f>D52+G52+J52+M52</f>
        <v>79</v>
      </c>
      <c r="Q52" s="124">
        <f>100*O52/P52</f>
        <v>49.07927295599283</v>
      </c>
      <c r="R52" s="15" t="s">
        <v>164</v>
      </c>
      <c r="S52" s="238">
        <v>0.6818181818181818</v>
      </c>
      <c r="T52" s="315">
        <v>1</v>
      </c>
      <c r="U52" s="347">
        <f>S52/T52</f>
        <v>0.6818181818181818</v>
      </c>
      <c r="V52" s="11" t="s">
        <v>166</v>
      </c>
      <c r="W52" s="59"/>
      <c r="X52" s="66"/>
      <c r="Y52" s="391"/>
      <c r="Z52" s="179" t="s">
        <v>164</v>
      </c>
      <c r="AA52" s="105">
        <v>4.950807453416149</v>
      </c>
      <c r="AB52" s="160">
        <v>6</v>
      </c>
      <c r="AC52" s="211">
        <f>AA52/AB52</f>
        <v>0.8251345755693582</v>
      </c>
      <c r="AD52" s="11"/>
      <c r="AE52" s="59"/>
      <c r="AF52" s="132"/>
      <c r="AG52" s="57"/>
      <c r="AH52" s="17" t="s">
        <v>166</v>
      </c>
      <c r="AI52" s="54">
        <v>3.2</v>
      </c>
      <c r="AJ52" s="55">
        <v>10</v>
      </c>
      <c r="AK52" s="56">
        <f>AI52/AJ52</f>
        <v>0.32</v>
      </c>
      <c r="AL52" s="25" t="s">
        <v>166</v>
      </c>
      <c r="AM52" s="54">
        <v>2.46</v>
      </c>
      <c r="AN52" s="55">
        <v>10</v>
      </c>
      <c r="AO52" s="57">
        <f>AM52/AN52</f>
        <v>0.246</v>
      </c>
      <c r="AP52" s="15" t="s">
        <v>164</v>
      </c>
      <c r="AQ52" s="54">
        <v>9.2</v>
      </c>
      <c r="AR52" s="55">
        <v>12</v>
      </c>
      <c r="AS52" s="56">
        <v>0.77</v>
      </c>
      <c r="AT52" s="25" t="s">
        <v>166</v>
      </c>
      <c r="AU52" s="54">
        <v>2.76</v>
      </c>
      <c r="AV52" s="55">
        <v>9</v>
      </c>
      <c r="AW52" s="57">
        <v>0.31</v>
      </c>
      <c r="AX52" s="17" t="s">
        <v>166</v>
      </c>
      <c r="AY52" s="54">
        <v>3.79</v>
      </c>
      <c r="AZ52" s="62">
        <v>8</v>
      </c>
      <c r="BA52" s="56">
        <v>0.47</v>
      </c>
      <c r="BB52" s="25" t="s">
        <v>166</v>
      </c>
      <c r="BC52" s="126">
        <v>7.17</v>
      </c>
      <c r="BD52" s="65">
        <v>13</v>
      </c>
      <c r="BE52" s="57">
        <f>BC52/12</f>
        <v>0.5975</v>
      </c>
      <c r="BF52" s="17" t="s">
        <v>166</v>
      </c>
      <c r="BG52" s="106">
        <v>4.56</v>
      </c>
      <c r="BH52" s="159">
        <v>10</v>
      </c>
      <c r="BI52" s="164">
        <f>BG52/9</f>
        <v>0.5066666666666666</v>
      </c>
    </row>
    <row r="53" spans="1:61" s="187" customFormat="1" ht="12.75" customHeight="1">
      <c r="A53" s="546">
        <v>3</v>
      </c>
      <c r="B53" s="5" t="s">
        <v>36</v>
      </c>
      <c r="C53" s="49">
        <v>3.64</v>
      </c>
      <c r="D53" s="50">
        <v>4</v>
      </c>
      <c r="E53" s="305">
        <f>100*(C53/D53)</f>
        <v>91</v>
      </c>
      <c r="F53" s="145">
        <f>W53+AA53+AE53+AI53+AM53+AQ53+AU53</f>
        <v>10.141428571428571</v>
      </c>
      <c r="G53" s="212">
        <f>X53+AB53+AF53+AJ53+AN53+AR53+AV53</f>
        <v>12</v>
      </c>
      <c r="H53" s="272">
        <f>100*(F53/G53)</f>
        <v>84.51190476190476</v>
      </c>
      <c r="I53" s="41">
        <f>S53</f>
        <v>1.49</v>
      </c>
      <c r="J53" s="42">
        <f>T53</f>
        <v>2</v>
      </c>
      <c r="K53" s="461">
        <f>100*(I53/J53)</f>
        <v>74.5</v>
      </c>
      <c r="L53" s="122"/>
      <c r="M53" s="121"/>
      <c r="N53" s="435"/>
      <c r="O53" s="505">
        <f>C53+F53+I53+L53</f>
        <v>15.271428571428572</v>
      </c>
      <c r="P53" s="392">
        <f>D53+G53+J53+M53</f>
        <v>18</v>
      </c>
      <c r="Q53" s="124">
        <f>100*O53/P53</f>
        <v>84.84126984126985</v>
      </c>
      <c r="R53" s="15" t="s">
        <v>164</v>
      </c>
      <c r="S53" s="54">
        <v>1.49</v>
      </c>
      <c r="T53" s="128">
        <v>2</v>
      </c>
      <c r="U53" s="56">
        <f>S53/T53</f>
        <v>0.745</v>
      </c>
      <c r="V53" s="22" t="s">
        <v>163</v>
      </c>
      <c r="W53" s="106">
        <v>4.461428571428572</v>
      </c>
      <c r="X53" s="160">
        <v>5</v>
      </c>
      <c r="Y53" s="243">
        <f>W53/X53</f>
        <v>0.8922857142857143</v>
      </c>
      <c r="Z53" s="14" t="s">
        <v>163</v>
      </c>
      <c r="AA53" s="106">
        <v>1</v>
      </c>
      <c r="AB53" s="160">
        <v>1</v>
      </c>
      <c r="AC53" s="211">
        <f>AA53/AB53</f>
        <v>1</v>
      </c>
      <c r="AD53" s="11"/>
      <c r="AE53" s="59"/>
      <c r="AF53" s="132"/>
      <c r="AG53" s="57"/>
      <c r="AH53" s="13"/>
      <c r="AI53" s="54"/>
      <c r="AJ53" s="55"/>
      <c r="AK53" s="56"/>
      <c r="AL53" s="11"/>
      <c r="AM53" s="54"/>
      <c r="AN53" s="55"/>
      <c r="AO53" s="57"/>
      <c r="AP53" s="14" t="s">
        <v>163</v>
      </c>
      <c r="AQ53" s="54">
        <v>0.83</v>
      </c>
      <c r="AR53" s="55">
        <v>1</v>
      </c>
      <c r="AS53" s="56">
        <v>0.83</v>
      </c>
      <c r="AT53" s="22" t="s">
        <v>163</v>
      </c>
      <c r="AU53" s="54">
        <v>3.85</v>
      </c>
      <c r="AV53" s="55">
        <v>5</v>
      </c>
      <c r="AW53" s="57">
        <v>0.77</v>
      </c>
      <c r="AX53" s="16" t="s">
        <v>165</v>
      </c>
      <c r="AY53" s="54">
        <v>3.64</v>
      </c>
      <c r="AZ53" s="62">
        <v>4</v>
      </c>
      <c r="BA53" s="56">
        <v>0.91</v>
      </c>
      <c r="BB53" s="11"/>
      <c r="BC53" s="126"/>
      <c r="BD53" s="65"/>
      <c r="BE53" s="57"/>
      <c r="BF53" s="169"/>
      <c r="BG53" s="189"/>
      <c r="BH53" s="189"/>
      <c r="BI53" s="190"/>
    </row>
    <row r="54" spans="1:61" s="187" customFormat="1" ht="12.75" customHeight="1">
      <c r="A54" s="546">
        <v>3</v>
      </c>
      <c r="B54" s="6" t="s">
        <v>341</v>
      </c>
      <c r="C54" s="111"/>
      <c r="D54" s="112"/>
      <c r="E54" s="306"/>
      <c r="F54" s="145">
        <f>AE54+AI54+AM54+AQ54+AU54+AY54+BC54</f>
        <v>29.02330219288852</v>
      </c>
      <c r="G54" s="212">
        <f>AF54+AJ54+AN54+AR54+AV54+AZ54+BD54</f>
        <v>36</v>
      </c>
      <c r="H54" s="272">
        <f>100*(F54/G54)</f>
        <v>80.62028386913478</v>
      </c>
      <c r="I54" s="172">
        <f>S54+W54+AA54</f>
        <v>14.865267028430308</v>
      </c>
      <c r="J54" s="173">
        <f>T54+X54+AB54</f>
        <v>20</v>
      </c>
      <c r="K54" s="461">
        <f>100*(I54/J54)</f>
        <v>74.32633514215155</v>
      </c>
      <c r="L54" s="122"/>
      <c r="M54" s="121"/>
      <c r="N54" s="435"/>
      <c r="O54" s="504">
        <f>C54+F54+I54+L54</f>
        <v>43.888569221318825</v>
      </c>
      <c r="P54" s="475">
        <f>D54+G54+J54+M54</f>
        <v>56</v>
      </c>
      <c r="Q54" s="476">
        <f>100*O54/P54</f>
        <v>78.37244503806933</v>
      </c>
      <c r="R54" s="15" t="s">
        <v>164</v>
      </c>
      <c r="S54" s="238">
        <v>4.256522237677172</v>
      </c>
      <c r="T54" s="315">
        <v>5</v>
      </c>
      <c r="U54" s="56">
        <f>S54/T54</f>
        <v>0.8513044475354343</v>
      </c>
      <c r="V54" s="23" t="s">
        <v>164</v>
      </c>
      <c r="W54" s="106">
        <v>6.065687915829254</v>
      </c>
      <c r="X54" s="160">
        <v>8</v>
      </c>
      <c r="Y54" s="243">
        <f>W54/X54</f>
        <v>0.7582109894786567</v>
      </c>
      <c r="Z54" s="15" t="s">
        <v>164</v>
      </c>
      <c r="AA54" s="332">
        <v>4.543056874923883</v>
      </c>
      <c r="AB54" s="333">
        <v>7</v>
      </c>
      <c r="AC54" s="346">
        <f>AA54/AB54</f>
        <v>0.6490081249891261</v>
      </c>
      <c r="AD54" s="110" t="s">
        <v>163</v>
      </c>
      <c r="AE54" s="156">
        <v>10.03330219288852</v>
      </c>
      <c r="AF54" s="65">
        <v>11</v>
      </c>
      <c r="AG54" s="57">
        <f>AE54/AF54</f>
        <v>0.9121183811716836</v>
      </c>
      <c r="AH54" s="14" t="s">
        <v>163</v>
      </c>
      <c r="AI54" s="54">
        <v>6.82</v>
      </c>
      <c r="AJ54" s="55">
        <v>9</v>
      </c>
      <c r="AK54" s="56">
        <f>AI54/AJ54</f>
        <v>0.7577777777777778</v>
      </c>
      <c r="AL54" s="22" t="s">
        <v>163</v>
      </c>
      <c r="AM54" s="54">
        <v>9.19</v>
      </c>
      <c r="AN54" s="55">
        <v>12</v>
      </c>
      <c r="AO54" s="57">
        <f>AM54/AN54</f>
        <v>0.7658333333333333</v>
      </c>
      <c r="AP54" s="14" t="s">
        <v>163</v>
      </c>
      <c r="AQ54" s="54">
        <v>2.98</v>
      </c>
      <c r="AR54" s="55">
        <v>4</v>
      </c>
      <c r="AS54" s="56">
        <v>0.75</v>
      </c>
      <c r="AT54" s="11"/>
      <c r="AU54" s="54"/>
      <c r="AV54" s="67"/>
      <c r="AW54" s="76"/>
      <c r="AX54" s="13"/>
      <c r="AY54" s="80"/>
      <c r="AZ54" s="62"/>
      <c r="BA54" s="56"/>
      <c r="BB54" s="11"/>
      <c r="BC54" s="126"/>
      <c r="BD54" s="65"/>
      <c r="BE54" s="57"/>
      <c r="BF54" s="169"/>
      <c r="BG54" s="189"/>
      <c r="BH54" s="189"/>
      <c r="BI54" s="190"/>
    </row>
    <row r="55" spans="1:61" ht="12.75" customHeight="1">
      <c r="A55" s="546">
        <v>3</v>
      </c>
      <c r="B55" s="6" t="s">
        <v>740</v>
      </c>
      <c r="C55" s="111"/>
      <c r="D55" s="257"/>
      <c r="E55" s="400"/>
      <c r="F55" s="655"/>
      <c r="G55" s="170"/>
      <c r="H55" s="656"/>
      <c r="I55" s="440">
        <f>S55+W55</f>
        <v>11.81273074377799</v>
      </c>
      <c r="J55" s="406">
        <f>T55+X55</f>
        <v>17</v>
      </c>
      <c r="K55" s="461">
        <f>100*(I55/J55)</f>
        <v>69.48665143398817</v>
      </c>
      <c r="L55" s="122"/>
      <c r="M55" s="121"/>
      <c r="N55" s="435"/>
      <c r="O55" s="504">
        <f>C55+F55+I55+L55</f>
        <v>11.81273074377799</v>
      </c>
      <c r="P55" s="475">
        <f>D55+G55+J55+M55</f>
        <v>17</v>
      </c>
      <c r="Q55" s="476">
        <f>100*O55/P55</f>
        <v>69.48665143398819</v>
      </c>
      <c r="R55" s="15" t="s">
        <v>164</v>
      </c>
      <c r="S55" s="238">
        <v>8.307594797852571</v>
      </c>
      <c r="T55" s="315">
        <v>11</v>
      </c>
      <c r="U55" s="347">
        <f>S55/T55</f>
        <v>0.7552358907138701</v>
      </c>
      <c r="V55" s="23" t="s">
        <v>164</v>
      </c>
      <c r="W55" s="106">
        <v>3.505135945925419</v>
      </c>
      <c r="X55" s="160">
        <v>6</v>
      </c>
      <c r="Y55" s="243">
        <f>W55/X55</f>
        <v>0.5841893243209032</v>
      </c>
      <c r="Z55" s="445"/>
      <c r="AA55" s="238"/>
      <c r="AB55" s="315"/>
      <c r="AC55" s="347"/>
      <c r="AD55" s="465"/>
      <c r="AE55" s="181"/>
      <c r="AF55" s="337"/>
      <c r="AG55" s="349"/>
      <c r="AH55" s="13"/>
      <c r="AI55" s="54"/>
      <c r="AJ55" s="55"/>
      <c r="AK55" s="56"/>
      <c r="AL55" s="11"/>
      <c r="AM55" s="54"/>
      <c r="AN55" s="55"/>
      <c r="AO55" s="57"/>
      <c r="AP55" s="20"/>
      <c r="AQ55" s="54"/>
      <c r="AR55" s="55"/>
      <c r="AS55" s="56"/>
      <c r="AT55" s="11"/>
      <c r="AU55" s="54"/>
      <c r="AV55" s="55"/>
      <c r="AW55" s="57"/>
      <c r="AX55" s="152"/>
      <c r="AY55" s="182"/>
      <c r="AZ55" s="675"/>
      <c r="BA55" s="168"/>
      <c r="BB55" s="104"/>
      <c r="BC55" s="686"/>
      <c r="BD55" s="663"/>
      <c r="BE55" s="183"/>
      <c r="BF55" s="169"/>
      <c r="BG55" s="248"/>
      <c r="BH55" s="248"/>
      <c r="BI55" s="249"/>
    </row>
    <row r="56" spans="1:61" s="187" customFormat="1" ht="12.75" customHeight="1">
      <c r="A56" s="546">
        <v>3</v>
      </c>
      <c r="B56" s="6" t="s">
        <v>168</v>
      </c>
      <c r="C56" s="111"/>
      <c r="D56" s="112"/>
      <c r="E56" s="306"/>
      <c r="F56" s="145">
        <f>AI56+AM56</f>
        <v>20.92</v>
      </c>
      <c r="G56" s="212">
        <f>AJ56+AN56</f>
        <v>26</v>
      </c>
      <c r="H56" s="272">
        <f>100*(F56/G56)</f>
        <v>80.46153846153847</v>
      </c>
      <c r="I56" s="45">
        <f>S56+W56+AA56+AE56</f>
        <v>21.89965130150855</v>
      </c>
      <c r="J56" s="44">
        <f>T56+X56+AB56+AF56</f>
        <v>32</v>
      </c>
      <c r="K56" s="461">
        <f>100*(I56/J56)</f>
        <v>68.43641031721421</v>
      </c>
      <c r="L56" s="210"/>
      <c r="M56" s="120"/>
      <c r="N56" s="435"/>
      <c r="O56" s="504">
        <f>C56+F56+I56+L56</f>
        <v>42.81965130150855</v>
      </c>
      <c r="P56" s="475">
        <f>D56+G56+J56+M56</f>
        <v>58</v>
      </c>
      <c r="Q56" s="476">
        <f>100*O56/P56</f>
        <v>73.82698500260095</v>
      </c>
      <c r="R56" s="15" t="s">
        <v>164</v>
      </c>
      <c r="S56" s="238">
        <v>4.040014121821902</v>
      </c>
      <c r="T56" s="315">
        <v>6</v>
      </c>
      <c r="U56" s="347">
        <f>S56/T56</f>
        <v>0.673335686970317</v>
      </c>
      <c r="V56" s="23" t="s">
        <v>164</v>
      </c>
      <c r="W56" s="106">
        <v>4.757818459191457</v>
      </c>
      <c r="X56" s="160">
        <v>7</v>
      </c>
      <c r="Y56" s="243">
        <f>W56/X56</f>
        <v>0.6796883513130653</v>
      </c>
      <c r="Z56" s="179" t="s">
        <v>164</v>
      </c>
      <c r="AA56" s="106">
        <v>6.980155334861218</v>
      </c>
      <c r="AB56" s="160">
        <v>10</v>
      </c>
      <c r="AC56" s="211">
        <f>AA56/AB56</f>
        <v>0.6980155334861218</v>
      </c>
      <c r="AD56" s="109" t="s">
        <v>164</v>
      </c>
      <c r="AE56" s="156">
        <v>6.121663385633973</v>
      </c>
      <c r="AF56" s="65">
        <v>9</v>
      </c>
      <c r="AG56" s="57">
        <f>AE56/AF56</f>
        <v>0.6801848206259969</v>
      </c>
      <c r="AH56" s="14" t="s">
        <v>163</v>
      </c>
      <c r="AI56" s="54">
        <v>11.32</v>
      </c>
      <c r="AJ56" s="55">
        <v>13</v>
      </c>
      <c r="AK56" s="56">
        <f>AI56/AJ56</f>
        <v>0.8707692307692307</v>
      </c>
      <c r="AL56" s="22" t="s">
        <v>163</v>
      </c>
      <c r="AM56" s="54">
        <v>9.6</v>
      </c>
      <c r="AN56" s="55">
        <v>13</v>
      </c>
      <c r="AO56" s="57">
        <f>AM56/AN56</f>
        <v>0.7384615384615384</v>
      </c>
      <c r="AP56" s="13"/>
      <c r="AQ56" s="54"/>
      <c r="AR56" s="61"/>
      <c r="AS56" s="68"/>
      <c r="AT56" s="11"/>
      <c r="AU56" s="54"/>
      <c r="AV56" s="55"/>
      <c r="AW56" s="57"/>
      <c r="AX56" s="13"/>
      <c r="AY56" s="54"/>
      <c r="AZ56" s="62"/>
      <c r="BA56" s="56"/>
      <c r="BB56" s="11"/>
      <c r="BC56" s="126"/>
      <c r="BD56" s="65"/>
      <c r="BE56" s="57"/>
      <c r="BF56" s="169"/>
      <c r="BG56" s="189"/>
      <c r="BH56" s="189"/>
      <c r="BI56" s="190"/>
    </row>
    <row r="57" spans="1:61" s="188" customFormat="1" ht="12.75" customHeight="1">
      <c r="A57" s="546">
        <v>3</v>
      </c>
      <c r="B57" s="5" t="s">
        <v>78</v>
      </c>
      <c r="C57" s="111"/>
      <c r="D57" s="112"/>
      <c r="E57" s="306"/>
      <c r="F57" s="251"/>
      <c r="G57" s="266"/>
      <c r="H57" s="277"/>
      <c r="I57" s="41">
        <f>AA57+AE57+AI57+AM57+AQ57+AU57+AY57+BC57+BG57</f>
        <v>12.642564102564103</v>
      </c>
      <c r="J57" s="44">
        <f>AB57+AF57+AJ57+AN57+AR57+AV57+AZ57+BD57+BH57</f>
        <v>19</v>
      </c>
      <c r="K57" s="461">
        <f>100*(I57/J57)</f>
        <v>66.53981106612686</v>
      </c>
      <c r="L57" s="122"/>
      <c r="M57" s="121"/>
      <c r="N57" s="435"/>
      <c r="O57" s="505">
        <f>C57+F57+I57+L57</f>
        <v>12.642564102564103</v>
      </c>
      <c r="P57" s="392">
        <f>D57+G57+J57+M57</f>
        <v>19</v>
      </c>
      <c r="Q57" s="124">
        <f>100*O57/P57</f>
        <v>66.53981106612686</v>
      </c>
      <c r="R57" s="13"/>
      <c r="S57" s="439"/>
      <c r="T57" s="439"/>
      <c r="U57" s="518"/>
      <c r="V57" s="11"/>
      <c r="W57" s="59"/>
      <c r="X57" s="66"/>
      <c r="Y57" s="391"/>
      <c r="Z57" s="179" t="s">
        <v>164</v>
      </c>
      <c r="AA57" s="105">
        <v>0.25</v>
      </c>
      <c r="AB57" s="160">
        <v>1</v>
      </c>
      <c r="AC57" s="211">
        <f>AA57/AB57</f>
        <v>0.25</v>
      </c>
      <c r="AD57" s="109" t="s">
        <v>164</v>
      </c>
      <c r="AE57" s="106">
        <v>2.7025641025641027</v>
      </c>
      <c r="AF57" s="65">
        <v>3</v>
      </c>
      <c r="AG57" s="57">
        <f>AE57/AF57</f>
        <v>0.9008547008547009</v>
      </c>
      <c r="AH57" s="15" t="s">
        <v>164</v>
      </c>
      <c r="AI57" s="54">
        <v>2.11</v>
      </c>
      <c r="AJ57" s="55">
        <v>3</v>
      </c>
      <c r="AK57" s="56">
        <f>AI57/AJ57</f>
        <v>0.7033333333333333</v>
      </c>
      <c r="AL57" s="23" t="s">
        <v>164</v>
      </c>
      <c r="AM57" s="54">
        <v>1</v>
      </c>
      <c r="AN57" s="55">
        <v>1</v>
      </c>
      <c r="AO57" s="57">
        <v>1</v>
      </c>
      <c r="AP57" s="15" t="s">
        <v>164</v>
      </c>
      <c r="AQ57" s="54">
        <v>1.89</v>
      </c>
      <c r="AR57" s="55">
        <v>3</v>
      </c>
      <c r="AS57" s="56">
        <v>0.63</v>
      </c>
      <c r="AT57" s="23" t="s">
        <v>164</v>
      </c>
      <c r="AU57" s="54">
        <v>1.52</v>
      </c>
      <c r="AV57" s="55">
        <v>2</v>
      </c>
      <c r="AW57" s="57">
        <v>0.76</v>
      </c>
      <c r="AX57" s="15" t="s">
        <v>164</v>
      </c>
      <c r="AY57" s="54">
        <v>0.58</v>
      </c>
      <c r="AZ57" s="62">
        <v>1</v>
      </c>
      <c r="BA57" s="56">
        <v>0.58</v>
      </c>
      <c r="BB57" s="23" t="s">
        <v>164</v>
      </c>
      <c r="BC57" s="126">
        <v>2.24</v>
      </c>
      <c r="BD57" s="65">
        <v>3</v>
      </c>
      <c r="BE57" s="57">
        <v>0.75</v>
      </c>
      <c r="BF57" s="15" t="s">
        <v>164</v>
      </c>
      <c r="BG57" s="106">
        <v>0.35</v>
      </c>
      <c r="BH57" s="159">
        <v>2</v>
      </c>
      <c r="BI57" s="164">
        <f>BG57/BH57</f>
        <v>0.175</v>
      </c>
    </row>
    <row r="58" spans="1:61" s="187" customFormat="1" ht="12.75" customHeight="1">
      <c r="A58" s="547">
        <v>3</v>
      </c>
      <c r="B58" s="5" t="s">
        <v>82</v>
      </c>
      <c r="C58" s="111"/>
      <c r="D58" s="112"/>
      <c r="E58" s="306"/>
      <c r="F58" s="251"/>
      <c r="G58" s="266"/>
      <c r="H58" s="277"/>
      <c r="I58" s="41">
        <f>S58+AA58+AE58+AI58+AM58+AQ58+AU58+AY58+BC58+BG58</f>
        <v>12.628496732026143</v>
      </c>
      <c r="J58" s="44">
        <f>T58+AB58+AF58+AJ58+AN58+AR58+AV58+AZ58+BD58+BH58</f>
        <v>19</v>
      </c>
      <c r="K58" s="461">
        <f>100*(I58/J58)</f>
        <v>66.46577227382181</v>
      </c>
      <c r="L58" s="122"/>
      <c r="M58" s="121"/>
      <c r="N58" s="435"/>
      <c r="O58" s="505">
        <f>C58+F58+I58+L58</f>
        <v>12.628496732026143</v>
      </c>
      <c r="P58" s="392">
        <f>D58+G58+J58+M58</f>
        <v>19</v>
      </c>
      <c r="Q58" s="124">
        <f>100*O58/P58</f>
        <v>66.4657722738218</v>
      </c>
      <c r="R58" s="15" t="s">
        <v>164</v>
      </c>
      <c r="S58" s="238">
        <v>0.5555555555555556</v>
      </c>
      <c r="T58" s="60">
        <v>1</v>
      </c>
      <c r="U58" s="570">
        <f>S58/T58</f>
        <v>0.5555555555555556</v>
      </c>
      <c r="V58" s="178"/>
      <c r="W58" s="59"/>
      <c r="X58" s="66"/>
      <c r="Y58" s="391"/>
      <c r="Z58" s="176"/>
      <c r="AA58" s="59"/>
      <c r="AB58" s="66"/>
      <c r="AC58" s="56"/>
      <c r="AD58" s="23" t="s">
        <v>164</v>
      </c>
      <c r="AE58" s="59">
        <v>0.35294117647058826</v>
      </c>
      <c r="AF58" s="66">
        <v>1</v>
      </c>
      <c r="AG58" s="57">
        <f>AE58/AF58</f>
        <v>0.35294117647058826</v>
      </c>
      <c r="AH58" s="13"/>
      <c r="AI58" s="54"/>
      <c r="AJ58" s="55"/>
      <c r="AK58" s="56"/>
      <c r="AL58" s="11"/>
      <c r="AM58" s="54"/>
      <c r="AN58" s="55"/>
      <c r="AO58" s="57"/>
      <c r="AP58" s="15" t="s">
        <v>164</v>
      </c>
      <c r="AQ58" s="54">
        <v>0.55</v>
      </c>
      <c r="AR58" s="55">
        <v>1</v>
      </c>
      <c r="AS58" s="56">
        <v>0.55</v>
      </c>
      <c r="AT58" s="23" t="s">
        <v>164</v>
      </c>
      <c r="AU58" s="54">
        <v>3.11</v>
      </c>
      <c r="AV58" s="55">
        <v>5</v>
      </c>
      <c r="AW58" s="57">
        <v>0.62</v>
      </c>
      <c r="AX58" s="15" t="s">
        <v>164</v>
      </c>
      <c r="AY58" s="54">
        <v>2.26</v>
      </c>
      <c r="AZ58" s="62">
        <v>3</v>
      </c>
      <c r="BA58" s="56">
        <v>0.75</v>
      </c>
      <c r="BB58" s="23" t="s">
        <v>164</v>
      </c>
      <c r="BC58" s="126">
        <v>5.8</v>
      </c>
      <c r="BD58" s="65">
        <v>8</v>
      </c>
      <c r="BE58" s="57">
        <v>0.73</v>
      </c>
      <c r="BF58" s="169"/>
      <c r="BG58" s="189"/>
      <c r="BH58" s="189"/>
      <c r="BI58" s="190"/>
    </row>
    <row r="59" spans="1:61" s="188" customFormat="1" ht="12.75" customHeight="1">
      <c r="A59" s="546">
        <v>3</v>
      </c>
      <c r="B59" s="5" t="s">
        <v>71</v>
      </c>
      <c r="C59" s="111"/>
      <c r="D59" s="112"/>
      <c r="E59" s="306"/>
      <c r="F59" s="251"/>
      <c r="G59" s="266"/>
      <c r="H59" s="277"/>
      <c r="I59" s="41">
        <f>S59+W59+AA59+AE59+AI59+AM59+AQ59+AU59+AY59+BC59+BG59</f>
        <v>64.530748862595</v>
      </c>
      <c r="J59" s="44">
        <f>T59+X59+AB59+AF59+AJ59+AN59+AR59+AV59+AZ59+BD59+BH59</f>
        <v>101</v>
      </c>
      <c r="K59" s="461">
        <f>100*(I59/J59)</f>
        <v>63.891830557024754</v>
      </c>
      <c r="L59" s="122"/>
      <c r="M59" s="121"/>
      <c r="N59" s="435"/>
      <c r="O59" s="504">
        <f>C59+F59+I59+L59</f>
        <v>64.530748862595</v>
      </c>
      <c r="P59" s="475">
        <f>D59+G59+J59+M59</f>
        <v>101</v>
      </c>
      <c r="Q59" s="476">
        <f>100*O59/P59</f>
        <v>63.891830557024754</v>
      </c>
      <c r="R59" s="15" t="s">
        <v>164</v>
      </c>
      <c r="S59" s="238">
        <v>4.700259858583657</v>
      </c>
      <c r="T59" s="315">
        <v>7</v>
      </c>
      <c r="U59" s="347">
        <f>S59/T59</f>
        <v>0.6714656940833795</v>
      </c>
      <c r="V59" s="23" t="s">
        <v>164</v>
      </c>
      <c r="W59" s="106">
        <v>4.173396931062835</v>
      </c>
      <c r="X59" s="160">
        <v>6</v>
      </c>
      <c r="Y59" s="243">
        <f>W59/X59</f>
        <v>0.6955661551771392</v>
      </c>
      <c r="Z59" s="15" t="s">
        <v>164</v>
      </c>
      <c r="AA59" s="332">
        <v>4.816646433276868</v>
      </c>
      <c r="AB59" s="333">
        <v>9</v>
      </c>
      <c r="AC59" s="346">
        <f>AA59/AB59</f>
        <v>0.5351829370307631</v>
      </c>
      <c r="AD59" s="109" t="s">
        <v>164</v>
      </c>
      <c r="AE59" s="156">
        <v>8.940445639671646</v>
      </c>
      <c r="AF59" s="65">
        <v>13</v>
      </c>
      <c r="AG59" s="57">
        <f>AE59/AF59</f>
        <v>0.6877265876670496</v>
      </c>
      <c r="AH59" s="15" t="s">
        <v>164</v>
      </c>
      <c r="AI59" s="54">
        <v>7.36</v>
      </c>
      <c r="AJ59" s="55">
        <v>10</v>
      </c>
      <c r="AK59" s="56">
        <f>AI59/AJ59</f>
        <v>0.736</v>
      </c>
      <c r="AL59" s="23" t="s">
        <v>164</v>
      </c>
      <c r="AM59" s="54">
        <v>7.9</v>
      </c>
      <c r="AN59" s="55">
        <v>12</v>
      </c>
      <c r="AO59" s="57">
        <f>AM59/AN59</f>
        <v>0.6583333333333333</v>
      </c>
      <c r="AP59" s="15" t="s">
        <v>164</v>
      </c>
      <c r="AQ59" s="54">
        <v>4.49</v>
      </c>
      <c r="AR59" s="55">
        <v>7</v>
      </c>
      <c r="AS59" s="56">
        <v>0.64</v>
      </c>
      <c r="AT59" s="23" t="s">
        <v>164</v>
      </c>
      <c r="AU59" s="54">
        <v>4.61</v>
      </c>
      <c r="AV59" s="55">
        <v>7</v>
      </c>
      <c r="AW59" s="57">
        <v>0.66</v>
      </c>
      <c r="AX59" s="15" t="s">
        <v>164</v>
      </c>
      <c r="AY59" s="54">
        <v>7.53</v>
      </c>
      <c r="AZ59" s="62">
        <v>12</v>
      </c>
      <c r="BA59" s="56">
        <v>0.63</v>
      </c>
      <c r="BB59" s="23" t="s">
        <v>164</v>
      </c>
      <c r="BC59" s="126">
        <v>5.18</v>
      </c>
      <c r="BD59" s="65">
        <v>8</v>
      </c>
      <c r="BE59" s="57">
        <v>0.65</v>
      </c>
      <c r="BF59" s="15" t="s">
        <v>164</v>
      </c>
      <c r="BG59" s="106">
        <v>4.83</v>
      </c>
      <c r="BH59" s="159">
        <v>10</v>
      </c>
      <c r="BI59" s="164">
        <f>BG59/BH59</f>
        <v>0.483</v>
      </c>
    </row>
    <row r="60" spans="1:61" s="188" customFormat="1" ht="12.75" customHeight="1">
      <c r="A60" s="546">
        <v>3</v>
      </c>
      <c r="B60" s="5" t="s">
        <v>81</v>
      </c>
      <c r="C60" s="111"/>
      <c r="D60" s="112"/>
      <c r="E60" s="306"/>
      <c r="F60" s="145">
        <v>8.23</v>
      </c>
      <c r="G60" s="212">
        <v>10</v>
      </c>
      <c r="H60" s="272">
        <f>100*(F60/G60)</f>
        <v>82.30000000000001</v>
      </c>
      <c r="I60" s="45">
        <f>W60+AA60+AE60+AI60+AM60+AQ60+AU60+AY60</f>
        <v>27.152929835229607</v>
      </c>
      <c r="J60" s="44">
        <f>X60+AB60+AF60+AJ60+AN60+AR60+AV60+AZ60</f>
        <v>43</v>
      </c>
      <c r="K60" s="461">
        <f>100*(I60/J60)</f>
        <v>63.14634845402234</v>
      </c>
      <c r="L60" s="210"/>
      <c r="M60" s="120"/>
      <c r="N60" s="435"/>
      <c r="O60" s="504">
        <f>C60+F60+I60+L60</f>
        <v>35.382929835229604</v>
      </c>
      <c r="P60" s="475">
        <f>D60+G60+J60+M60</f>
        <v>53</v>
      </c>
      <c r="Q60" s="476">
        <f>100*O60/P60</f>
        <v>66.76024497213132</v>
      </c>
      <c r="R60" s="13" t="s">
        <v>164</v>
      </c>
      <c r="S60" s="439"/>
      <c r="T60" s="439"/>
      <c r="U60" s="518"/>
      <c r="V60" s="23" t="s">
        <v>164</v>
      </c>
      <c r="W60" s="106">
        <v>1.38</v>
      </c>
      <c r="X60" s="160">
        <v>2</v>
      </c>
      <c r="Y60" s="243">
        <f>W60/X60</f>
        <v>0.69</v>
      </c>
      <c r="Z60" s="15" t="s">
        <v>164</v>
      </c>
      <c r="AA60" s="332">
        <v>5.382747035573123</v>
      </c>
      <c r="AB60" s="333">
        <v>8</v>
      </c>
      <c r="AC60" s="346">
        <f>AA60/AB60</f>
        <v>0.6728433794466404</v>
      </c>
      <c r="AD60" s="109" t="s">
        <v>164</v>
      </c>
      <c r="AE60" s="156">
        <v>4.760182799656484</v>
      </c>
      <c r="AF60" s="65">
        <v>8</v>
      </c>
      <c r="AG60" s="57">
        <f>AE60/AF60</f>
        <v>0.5950228499570605</v>
      </c>
      <c r="AH60" s="15" t="s">
        <v>164</v>
      </c>
      <c r="AI60" s="54">
        <v>5.54</v>
      </c>
      <c r="AJ60" s="55">
        <v>8</v>
      </c>
      <c r="AK60" s="56">
        <f>AI60/AJ60</f>
        <v>0.6925</v>
      </c>
      <c r="AL60" s="23" t="s">
        <v>164</v>
      </c>
      <c r="AM60" s="54">
        <v>2.07</v>
      </c>
      <c r="AN60" s="55">
        <v>3</v>
      </c>
      <c r="AO60" s="57">
        <f>AM60/AN60</f>
        <v>0.69</v>
      </c>
      <c r="AP60" s="15" t="s">
        <v>164</v>
      </c>
      <c r="AQ60" s="54">
        <v>1.28</v>
      </c>
      <c r="AR60" s="55">
        <v>4</v>
      </c>
      <c r="AS60" s="56">
        <v>0.32</v>
      </c>
      <c r="AT60" s="23" t="s">
        <v>164</v>
      </c>
      <c r="AU60" s="54">
        <v>4.02</v>
      </c>
      <c r="AV60" s="55">
        <v>5</v>
      </c>
      <c r="AW60" s="57">
        <v>0.8</v>
      </c>
      <c r="AX60" s="15" t="s">
        <v>164</v>
      </c>
      <c r="AY60" s="54">
        <v>2.72</v>
      </c>
      <c r="AZ60" s="62">
        <v>5</v>
      </c>
      <c r="BA60" s="56">
        <v>0.54</v>
      </c>
      <c r="BB60" s="22" t="s">
        <v>163</v>
      </c>
      <c r="BC60" s="126">
        <v>8.23</v>
      </c>
      <c r="BD60" s="65">
        <v>10</v>
      </c>
      <c r="BE60" s="57">
        <v>0.82</v>
      </c>
      <c r="BF60" s="169"/>
      <c r="BG60" s="189"/>
      <c r="BH60" s="189"/>
      <c r="BI60" s="190"/>
    </row>
    <row r="61" spans="1:61" s="187" customFormat="1" ht="12.75" customHeight="1">
      <c r="A61" s="546">
        <v>3</v>
      </c>
      <c r="B61" s="6" t="s">
        <v>372</v>
      </c>
      <c r="C61" s="111"/>
      <c r="D61" s="112"/>
      <c r="E61" s="306"/>
      <c r="F61" s="251"/>
      <c r="G61" s="266"/>
      <c r="H61" s="277"/>
      <c r="I61" s="41">
        <f>S61+W61+AA61+AE61+AI61+AM61+AQ61+AU61+AY61+BC61+BG61</f>
        <v>62.65953396374045</v>
      </c>
      <c r="J61" s="44">
        <f>T61+X61+AB61+AF61+AJ61+AN61+AR61+AV61+AZ61+BD61+BH61</f>
        <v>104</v>
      </c>
      <c r="K61" s="461">
        <f>100*(I61/J61)</f>
        <v>60.24955188821197</v>
      </c>
      <c r="L61" s="122"/>
      <c r="M61" s="121"/>
      <c r="N61" s="435"/>
      <c r="O61" s="505">
        <f>C61+F61+I61+L61</f>
        <v>62.65953396374045</v>
      </c>
      <c r="P61" s="392">
        <f>D61+G61+J61+M61</f>
        <v>104</v>
      </c>
      <c r="Q61" s="124">
        <f>100*O61/P61</f>
        <v>60.24955188821197</v>
      </c>
      <c r="R61" s="179" t="s">
        <v>164</v>
      </c>
      <c r="S61" s="238">
        <v>3.343544137022398</v>
      </c>
      <c r="T61" s="315">
        <v>5</v>
      </c>
      <c r="U61" s="347">
        <f>S61/T61</f>
        <v>0.6687088274044796</v>
      </c>
      <c r="V61" s="23" t="s">
        <v>164</v>
      </c>
      <c r="W61" s="106">
        <v>4.167545015371102</v>
      </c>
      <c r="X61" s="160">
        <v>6</v>
      </c>
      <c r="Y61" s="243">
        <f>W61/X61</f>
        <v>0.6945908358951837</v>
      </c>
      <c r="Z61" s="15" t="s">
        <v>164</v>
      </c>
      <c r="AA61" s="332">
        <v>6.533911161302465</v>
      </c>
      <c r="AB61" s="333">
        <v>9</v>
      </c>
      <c r="AC61" s="346">
        <f>AA61/AB61</f>
        <v>0.7259901290336073</v>
      </c>
      <c r="AD61" s="109" t="s">
        <v>164</v>
      </c>
      <c r="AE61" s="156">
        <v>6.004533650044486</v>
      </c>
      <c r="AF61" s="65">
        <v>10</v>
      </c>
      <c r="AG61" s="57">
        <f>AE61/AF61</f>
        <v>0.6004533650044486</v>
      </c>
      <c r="AH61" s="15" t="s">
        <v>164</v>
      </c>
      <c r="AI61" s="54">
        <v>6.22</v>
      </c>
      <c r="AJ61" s="55">
        <v>12</v>
      </c>
      <c r="AK61" s="56">
        <f>AI61/AJ61</f>
        <v>0.5183333333333333</v>
      </c>
      <c r="AL61" s="23" t="s">
        <v>164</v>
      </c>
      <c r="AM61" s="54">
        <v>7.14</v>
      </c>
      <c r="AN61" s="55">
        <v>11</v>
      </c>
      <c r="AO61" s="57">
        <f>AM61/AN61</f>
        <v>0.649090909090909</v>
      </c>
      <c r="AP61" s="15" t="s">
        <v>164</v>
      </c>
      <c r="AQ61" s="54">
        <v>6.58</v>
      </c>
      <c r="AR61" s="55">
        <v>12</v>
      </c>
      <c r="AS61" s="56">
        <v>0.55</v>
      </c>
      <c r="AT61" s="23" t="s">
        <v>164</v>
      </c>
      <c r="AU61" s="54">
        <v>8.29</v>
      </c>
      <c r="AV61" s="55">
        <v>12</v>
      </c>
      <c r="AW61" s="57">
        <v>0.69</v>
      </c>
      <c r="AX61" s="15" t="s">
        <v>164</v>
      </c>
      <c r="AY61" s="54">
        <v>5.38</v>
      </c>
      <c r="AZ61" s="62">
        <v>9</v>
      </c>
      <c r="BA61" s="56">
        <v>0.6</v>
      </c>
      <c r="BB61" s="23" t="s">
        <v>164</v>
      </c>
      <c r="BC61" s="126">
        <v>5.78</v>
      </c>
      <c r="BD61" s="65">
        <v>11</v>
      </c>
      <c r="BE61" s="57">
        <v>0.53</v>
      </c>
      <c r="BF61" s="15" t="s">
        <v>164</v>
      </c>
      <c r="BG61" s="106">
        <v>3.22</v>
      </c>
      <c r="BH61" s="159">
        <v>7</v>
      </c>
      <c r="BI61" s="164">
        <f>BG61/BH61</f>
        <v>0.46</v>
      </c>
    </row>
    <row r="62" spans="1:61" s="187" customFormat="1" ht="12.75" customHeight="1">
      <c r="A62" s="546">
        <v>3</v>
      </c>
      <c r="B62" s="6" t="s">
        <v>681</v>
      </c>
      <c r="C62" s="111"/>
      <c r="D62" s="112"/>
      <c r="E62" s="311"/>
      <c r="F62" s="145">
        <v>3.96</v>
      </c>
      <c r="G62" s="212">
        <v>4</v>
      </c>
      <c r="H62" s="569">
        <f>100*(F62/G62)</f>
        <v>99</v>
      </c>
      <c r="I62" s="568">
        <f>S62+W62+(AA62-1.98)</f>
        <v>14.043937689654138</v>
      </c>
      <c r="J62" s="42">
        <f>T62+X62+AB62-4</f>
        <v>24</v>
      </c>
      <c r="K62" s="461">
        <f>100*(I62/J62)</f>
        <v>58.51640704022557</v>
      </c>
      <c r="L62" s="423"/>
      <c r="M62" s="258"/>
      <c r="N62" s="525"/>
      <c r="O62" s="505">
        <f>C62+F62+I62+L62</f>
        <v>18.003937689654137</v>
      </c>
      <c r="P62" s="392">
        <f>D62+G62+J62+M62</f>
        <v>28</v>
      </c>
      <c r="Q62" s="124">
        <f>100*O62/P62</f>
        <v>64.29977746305049</v>
      </c>
      <c r="R62" s="15" t="s">
        <v>164</v>
      </c>
      <c r="S62" s="238">
        <v>3.3829343996341574</v>
      </c>
      <c r="T62" s="315">
        <v>8</v>
      </c>
      <c r="U62" s="540">
        <f>S62/T62</f>
        <v>0.4228667999542697</v>
      </c>
      <c r="V62" s="15" t="s">
        <v>164</v>
      </c>
      <c r="W62" s="106">
        <v>6.96437803122081</v>
      </c>
      <c r="X62" s="160">
        <v>10</v>
      </c>
      <c r="Y62" s="211">
        <f>W62/X62</f>
        <v>0.696437803122081</v>
      </c>
      <c r="Z62" s="15" t="s">
        <v>164</v>
      </c>
      <c r="AA62" s="332">
        <v>5.676625258799172</v>
      </c>
      <c r="AB62" s="333">
        <v>10</v>
      </c>
      <c r="AC62" s="346">
        <f>AA62/AB62</f>
        <v>0.5676625258799172</v>
      </c>
      <c r="AD62" s="847"/>
      <c r="AE62" s="181"/>
      <c r="AF62" s="246">
        <v>0.24</v>
      </c>
      <c r="AG62" s="347"/>
      <c r="AH62" s="387"/>
      <c r="AI62" s="242"/>
      <c r="AJ62" s="233"/>
      <c r="AK62" s="845"/>
      <c r="AL62" s="241"/>
      <c r="AM62" s="242"/>
      <c r="AN62" s="236"/>
      <c r="AO62" s="190"/>
      <c r="AP62" s="198"/>
      <c r="AQ62" s="189"/>
      <c r="AR62" s="189"/>
      <c r="AS62" s="199"/>
      <c r="AT62" s="194"/>
      <c r="AU62" s="189"/>
      <c r="AV62" s="189"/>
      <c r="AW62" s="190"/>
      <c r="AX62" s="198"/>
      <c r="AY62" s="189"/>
      <c r="AZ62" s="676"/>
      <c r="BA62" s="199"/>
      <c r="BB62" s="194"/>
      <c r="BC62" s="192"/>
      <c r="BD62" s="338"/>
      <c r="BE62" s="190"/>
      <c r="BF62" s="198"/>
      <c r="BG62" s="189"/>
      <c r="BH62" s="189"/>
      <c r="BI62" s="190"/>
    </row>
    <row r="63" spans="1:61" s="188" customFormat="1" ht="12.75" customHeight="1">
      <c r="A63" s="546">
        <v>3</v>
      </c>
      <c r="B63" s="5" t="s">
        <v>67</v>
      </c>
      <c r="C63" s="111"/>
      <c r="D63" s="112"/>
      <c r="E63" s="306"/>
      <c r="F63" s="251"/>
      <c r="G63" s="266"/>
      <c r="H63" s="277"/>
      <c r="I63" s="41">
        <f>S63+W63+AA63+AE63+AI63+AM63+AQ63+AU63+AY63+BC63+BG63</f>
        <v>73.23974197675065</v>
      </c>
      <c r="J63" s="44">
        <f>T63+X63+AB63+AF63+AJ63+AN63+AR63+AV63+AZ63+BD63+BH63</f>
        <v>126</v>
      </c>
      <c r="K63" s="461">
        <f>100*(I63/J63)</f>
        <v>58.1267793466275</v>
      </c>
      <c r="L63" s="377">
        <v>0.62</v>
      </c>
      <c r="M63" s="175">
        <v>2</v>
      </c>
      <c r="N63" s="523">
        <v>31.2</v>
      </c>
      <c r="O63" s="504">
        <f>C63+F63+I63+L63</f>
        <v>73.85974197675066</v>
      </c>
      <c r="P63" s="475">
        <f>D63+G63+J63+M63</f>
        <v>128</v>
      </c>
      <c r="Q63" s="476">
        <f>100*O63/P63</f>
        <v>57.70292341933645</v>
      </c>
      <c r="R63" s="15" t="s">
        <v>164</v>
      </c>
      <c r="S63" s="238">
        <v>6.42977434253178</v>
      </c>
      <c r="T63" s="315">
        <v>10</v>
      </c>
      <c r="U63" s="347">
        <f>S63/T63</f>
        <v>0.642977434253178</v>
      </c>
      <c r="V63" s="23" t="s">
        <v>164</v>
      </c>
      <c r="W63" s="106">
        <v>5.5487388256738095</v>
      </c>
      <c r="X63" s="160">
        <v>9</v>
      </c>
      <c r="Y63" s="243">
        <f>W63/X63</f>
        <v>0.6165265361859789</v>
      </c>
      <c r="Z63" s="15" t="s">
        <v>164</v>
      </c>
      <c r="AA63" s="332">
        <v>7.259270490805018</v>
      </c>
      <c r="AB63" s="333">
        <v>11</v>
      </c>
      <c r="AC63" s="346">
        <f>AA63/AB63</f>
        <v>0.6599336809822743</v>
      </c>
      <c r="AD63" s="109" t="s">
        <v>164</v>
      </c>
      <c r="AE63" s="156">
        <v>8.871958317740052</v>
      </c>
      <c r="AF63" s="65">
        <v>14</v>
      </c>
      <c r="AG63" s="57">
        <f>AE63/AF63</f>
        <v>0.6337113084100038</v>
      </c>
      <c r="AH63" s="15" t="s">
        <v>164</v>
      </c>
      <c r="AI63" s="54">
        <v>6.68</v>
      </c>
      <c r="AJ63" s="55">
        <v>12</v>
      </c>
      <c r="AK63" s="56">
        <f>AI63/AJ63</f>
        <v>0.5566666666666666</v>
      </c>
      <c r="AL63" s="23" t="s">
        <v>164</v>
      </c>
      <c r="AM63" s="54">
        <v>7.91</v>
      </c>
      <c r="AN63" s="55">
        <v>14</v>
      </c>
      <c r="AO63" s="57">
        <f>AM63/AN63</f>
        <v>0.5650000000000001</v>
      </c>
      <c r="AP63" s="15" t="s">
        <v>164</v>
      </c>
      <c r="AQ63" s="54">
        <v>7.47</v>
      </c>
      <c r="AR63" s="55">
        <v>13</v>
      </c>
      <c r="AS63" s="56">
        <v>0.57</v>
      </c>
      <c r="AT63" s="23" t="s">
        <v>164</v>
      </c>
      <c r="AU63" s="54">
        <v>4.93</v>
      </c>
      <c r="AV63" s="55">
        <v>9</v>
      </c>
      <c r="AW63" s="57">
        <v>0.55</v>
      </c>
      <c r="AX63" s="15" t="s">
        <v>164</v>
      </c>
      <c r="AY63" s="54">
        <v>7.01</v>
      </c>
      <c r="AZ63" s="62">
        <v>14</v>
      </c>
      <c r="BA63" s="56">
        <v>0.5</v>
      </c>
      <c r="BB63" s="23" t="s">
        <v>164</v>
      </c>
      <c r="BC63" s="126">
        <v>6.63</v>
      </c>
      <c r="BD63" s="65">
        <v>12</v>
      </c>
      <c r="BE63" s="57">
        <v>0.55</v>
      </c>
      <c r="BF63" s="15" t="s">
        <v>164</v>
      </c>
      <c r="BG63" s="106">
        <v>4.5</v>
      </c>
      <c r="BH63" s="159">
        <v>8</v>
      </c>
      <c r="BI63" s="164">
        <f>BG63/BH63</f>
        <v>0.5625</v>
      </c>
    </row>
    <row r="64" spans="1:61" s="187" customFormat="1" ht="12.75" customHeight="1">
      <c r="A64" s="546">
        <v>3</v>
      </c>
      <c r="B64" s="5" t="s">
        <v>5</v>
      </c>
      <c r="C64" s="49">
        <v>0.71</v>
      </c>
      <c r="D64" s="50">
        <v>1</v>
      </c>
      <c r="E64" s="305">
        <f>100*(C64/D64)</f>
        <v>71</v>
      </c>
      <c r="F64" s="145">
        <f>AE64+AI64+AM64+AQ64+AU64+BC64</f>
        <v>39.72918892498117</v>
      </c>
      <c r="G64" s="212">
        <f>AF64+AJ64+AN64+AR64+AV64+BD64</f>
        <v>66</v>
      </c>
      <c r="H64" s="272">
        <f>100*(F64/G64)</f>
        <v>60.19574079542602</v>
      </c>
      <c r="I64" s="172">
        <f>S64+W64+AA64</f>
        <v>8.604885922471063</v>
      </c>
      <c r="J64" s="173">
        <f>T64+X64+AB64</f>
        <v>15</v>
      </c>
      <c r="K64" s="461">
        <f>100*(I64/J64)</f>
        <v>57.36590614980709</v>
      </c>
      <c r="L64" s="122"/>
      <c r="M64" s="121"/>
      <c r="N64" s="435"/>
      <c r="O64" s="504">
        <f>C64+F64+I64+L64</f>
        <v>49.04407484745224</v>
      </c>
      <c r="P64" s="475">
        <f>D64+G64+J64+M64</f>
        <v>82</v>
      </c>
      <c r="Q64" s="476">
        <f>100*O64/P64</f>
        <v>59.809847374941754</v>
      </c>
      <c r="R64" s="15" t="s">
        <v>164</v>
      </c>
      <c r="S64" s="238">
        <v>2.091687552213868</v>
      </c>
      <c r="T64" s="60">
        <v>4</v>
      </c>
      <c r="U64" s="570">
        <f>S64/T64</f>
        <v>0.522921888053467</v>
      </c>
      <c r="V64" s="23" t="s">
        <v>164</v>
      </c>
      <c r="W64" s="418">
        <v>1.69</v>
      </c>
      <c r="X64" s="315">
        <v>2</v>
      </c>
      <c r="Y64" s="349">
        <v>0.847</v>
      </c>
      <c r="Z64" s="179" t="s">
        <v>164</v>
      </c>
      <c r="AA64" s="105">
        <v>4.823198370257194</v>
      </c>
      <c r="AB64" s="160">
        <v>9</v>
      </c>
      <c r="AC64" s="211">
        <f>AA64/AB64</f>
        <v>0.5359109300285771</v>
      </c>
      <c r="AD64" s="110" t="s">
        <v>163</v>
      </c>
      <c r="AE64" s="156">
        <v>12.969188924981173</v>
      </c>
      <c r="AF64" s="65">
        <v>16</v>
      </c>
      <c r="AG64" s="57">
        <f>AE64/AF64</f>
        <v>0.8105743078113233</v>
      </c>
      <c r="AH64" s="14" t="s">
        <v>163</v>
      </c>
      <c r="AI64" s="54">
        <v>8.12</v>
      </c>
      <c r="AJ64" s="55">
        <v>13</v>
      </c>
      <c r="AK64" s="56">
        <f>AI64/AJ64</f>
        <v>0.6246153846153846</v>
      </c>
      <c r="AL64" s="22" t="s">
        <v>163</v>
      </c>
      <c r="AM64" s="54">
        <v>7.92</v>
      </c>
      <c r="AN64" s="55">
        <v>14</v>
      </c>
      <c r="AO64" s="57">
        <f>AM64/AN64</f>
        <v>0.5657142857142857</v>
      </c>
      <c r="AP64" s="14" t="s">
        <v>163</v>
      </c>
      <c r="AQ64" s="54">
        <v>6.75</v>
      </c>
      <c r="AR64" s="55">
        <v>13</v>
      </c>
      <c r="AS64" s="56">
        <v>0.52</v>
      </c>
      <c r="AT64" s="22" t="s">
        <v>163</v>
      </c>
      <c r="AU64" s="54">
        <v>3.97</v>
      </c>
      <c r="AV64" s="55">
        <v>10</v>
      </c>
      <c r="AW64" s="57">
        <v>0.4</v>
      </c>
      <c r="AX64" s="16" t="s">
        <v>165</v>
      </c>
      <c r="AY64" s="54">
        <v>0.71</v>
      </c>
      <c r="AZ64" s="62">
        <v>1</v>
      </c>
      <c r="BA64" s="56">
        <v>0.71</v>
      </c>
      <c r="BB64" s="12"/>
      <c r="BC64" s="126"/>
      <c r="BD64" s="66"/>
      <c r="BE64" s="57"/>
      <c r="BF64" s="169"/>
      <c r="BG64" s="189"/>
      <c r="BH64" s="189"/>
      <c r="BI64" s="190"/>
    </row>
    <row r="65" spans="1:61" s="193" customFormat="1" ht="12.75" customHeight="1">
      <c r="A65" s="547">
        <v>3</v>
      </c>
      <c r="B65" s="6" t="s">
        <v>469</v>
      </c>
      <c r="C65" s="310"/>
      <c r="D65" s="112"/>
      <c r="E65" s="311"/>
      <c r="F65" s="251"/>
      <c r="G65" s="266"/>
      <c r="H65" s="302"/>
      <c r="I65" s="41">
        <f>AA65+AE65+AI65+AM65+AQ65+AU65+AY65+BC65+BG65</f>
        <v>1.1336363636363638</v>
      </c>
      <c r="J65" s="44">
        <f>AB65+AF65+AJ65+AN65+AR65+AV65+AZ65+BD65+BH65</f>
        <v>2</v>
      </c>
      <c r="K65" s="461">
        <f>100*(I65/J65)</f>
        <v>56.68181818181819</v>
      </c>
      <c r="L65" s="278"/>
      <c r="M65" s="201"/>
      <c r="N65" s="279"/>
      <c r="O65" s="505">
        <f>C65+F65+I65+L65</f>
        <v>1.1336363636363638</v>
      </c>
      <c r="P65" s="392">
        <f>D65+G65+J65+M65</f>
        <v>2</v>
      </c>
      <c r="Q65" s="124">
        <f>100*O65/P65</f>
        <v>56.68181818181819</v>
      </c>
      <c r="R65" s="176"/>
      <c r="S65" s="439"/>
      <c r="T65" s="439"/>
      <c r="U65" s="518"/>
      <c r="V65" s="420"/>
      <c r="W65" s="59"/>
      <c r="X65" s="66"/>
      <c r="Y65" s="391"/>
      <c r="Z65" s="179" t="s">
        <v>164</v>
      </c>
      <c r="AA65" s="105">
        <v>0.8636363636363636</v>
      </c>
      <c r="AB65" s="160">
        <v>1</v>
      </c>
      <c r="AC65" s="211">
        <f>AA65/AB65</f>
        <v>0.8636363636363636</v>
      </c>
      <c r="AD65" s="191"/>
      <c r="AE65" s="192"/>
      <c r="AF65" s="203"/>
      <c r="AG65" s="350"/>
      <c r="AH65" s="125"/>
      <c r="AI65" s="54"/>
      <c r="AJ65" s="67"/>
      <c r="AK65" s="68"/>
      <c r="AL65" s="135"/>
      <c r="AM65" s="54"/>
      <c r="AN65" s="67"/>
      <c r="AO65" s="76"/>
      <c r="AP65" s="133"/>
      <c r="AQ65" s="54"/>
      <c r="AR65" s="61"/>
      <c r="AS65" s="68"/>
      <c r="AT65" s="135"/>
      <c r="AU65" s="54"/>
      <c r="AV65" s="67"/>
      <c r="AW65" s="76"/>
      <c r="AX65" s="15" t="s">
        <v>164</v>
      </c>
      <c r="AY65" s="54">
        <v>0.27</v>
      </c>
      <c r="AZ65" s="62">
        <v>1</v>
      </c>
      <c r="BA65" s="68">
        <v>0.27</v>
      </c>
      <c r="BB65" s="232"/>
      <c r="BC65" s="126"/>
      <c r="BD65" s="128"/>
      <c r="BE65" s="76"/>
      <c r="BF65" s="125"/>
      <c r="BG65" s="54"/>
      <c r="BH65" s="61"/>
      <c r="BI65" s="68"/>
    </row>
    <row r="66" spans="1:61" s="188" customFormat="1" ht="12.75" customHeight="1">
      <c r="A66" s="546">
        <v>3</v>
      </c>
      <c r="B66" s="6" t="s">
        <v>359</v>
      </c>
      <c r="C66" s="111"/>
      <c r="D66" s="112"/>
      <c r="E66" s="306"/>
      <c r="F66" s="251"/>
      <c r="G66" s="266"/>
      <c r="H66" s="277"/>
      <c r="I66" s="41">
        <f>S66+W66+AA66+AE66+AI66+AM66+AQ66+AU66+AY66+BC66+BG66</f>
        <v>58.068842624623336</v>
      </c>
      <c r="J66" s="44">
        <f>T66+X66+AB66+AF66+AJ66+AN66+AR66+AV66+AZ66+BD66+BH66</f>
        <v>104</v>
      </c>
      <c r="K66" s="461">
        <f>100*(I66/J66)</f>
        <v>55.835425600599365</v>
      </c>
      <c r="L66" s="122"/>
      <c r="M66" s="121"/>
      <c r="N66" s="435"/>
      <c r="O66" s="505">
        <f>C66+F66+I66+L66</f>
        <v>58.068842624623336</v>
      </c>
      <c r="P66" s="392">
        <f>D66+G66+J66+M66</f>
        <v>104</v>
      </c>
      <c r="Q66" s="124">
        <f>100*O66/P66</f>
        <v>55.835425600599365</v>
      </c>
      <c r="R66" s="15" t="s">
        <v>164</v>
      </c>
      <c r="S66" s="238">
        <v>8.07539700344923</v>
      </c>
      <c r="T66" s="315">
        <v>11</v>
      </c>
      <c r="U66" s="347">
        <f>S66/T66</f>
        <v>0.7341270003135665</v>
      </c>
      <c r="V66" s="23" t="s">
        <v>164</v>
      </c>
      <c r="W66" s="106">
        <v>5.900215265358622</v>
      </c>
      <c r="X66" s="160">
        <v>9</v>
      </c>
      <c r="Y66" s="243">
        <f>W66/X66</f>
        <v>0.6555794739287358</v>
      </c>
      <c r="Z66" s="15" t="s">
        <v>164</v>
      </c>
      <c r="AA66" s="332">
        <v>5.45082251082251</v>
      </c>
      <c r="AB66" s="333">
        <v>11</v>
      </c>
      <c r="AC66" s="346">
        <f>AA66/AB66</f>
        <v>0.4955293191656827</v>
      </c>
      <c r="AD66" s="109" t="s">
        <v>164</v>
      </c>
      <c r="AE66" s="156">
        <v>5.762407844992985</v>
      </c>
      <c r="AF66" s="65">
        <v>12</v>
      </c>
      <c r="AG66" s="57">
        <f>AE66/AF66</f>
        <v>0.48020065374941545</v>
      </c>
      <c r="AH66" s="15" t="s">
        <v>164</v>
      </c>
      <c r="AI66" s="54">
        <v>8.27</v>
      </c>
      <c r="AJ66" s="55">
        <v>12</v>
      </c>
      <c r="AK66" s="56">
        <f>AI66/AJ66</f>
        <v>0.6891666666666666</v>
      </c>
      <c r="AL66" s="23" t="s">
        <v>164</v>
      </c>
      <c r="AM66" s="54">
        <v>7.68</v>
      </c>
      <c r="AN66" s="55">
        <v>12</v>
      </c>
      <c r="AO66" s="57">
        <f>AM66/AN66</f>
        <v>0.64</v>
      </c>
      <c r="AP66" s="15" t="s">
        <v>164</v>
      </c>
      <c r="AQ66" s="54">
        <v>3.76</v>
      </c>
      <c r="AR66" s="55">
        <v>8</v>
      </c>
      <c r="AS66" s="56">
        <v>0.47</v>
      </c>
      <c r="AT66" s="23" t="s">
        <v>164</v>
      </c>
      <c r="AU66" s="54">
        <v>5.02</v>
      </c>
      <c r="AV66" s="55">
        <v>9</v>
      </c>
      <c r="AW66" s="57">
        <v>0.56</v>
      </c>
      <c r="AX66" s="15" t="s">
        <v>164</v>
      </c>
      <c r="AY66" s="54">
        <v>2.85</v>
      </c>
      <c r="AZ66" s="62">
        <v>7</v>
      </c>
      <c r="BA66" s="56">
        <v>0.41</v>
      </c>
      <c r="BB66" s="23" t="s">
        <v>164</v>
      </c>
      <c r="BC66" s="126">
        <v>3.05</v>
      </c>
      <c r="BD66" s="65">
        <v>7</v>
      </c>
      <c r="BE66" s="57">
        <v>0.44</v>
      </c>
      <c r="BF66" s="15" t="s">
        <v>164</v>
      </c>
      <c r="BG66" s="106">
        <v>2.25</v>
      </c>
      <c r="BH66" s="159">
        <v>6</v>
      </c>
      <c r="BI66" s="164">
        <f>BG66/BH66</f>
        <v>0.375</v>
      </c>
    </row>
    <row r="67" spans="1:61" s="188" customFormat="1" ht="12.75" customHeight="1">
      <c r="A67" s="545">
        <v>3</v>
      </c>
      <c r="B67" s="6" t="s">
        <v>698</v>
      </c>
      <c r="C67" s="111"/>
      <c r="D67" s="112"/>
      <c r="E67" s="306"/>
      <c r="F67" s="145">
        <f>AU67+AY67+BC67</f>
        <v>20.32</v>
      </c>
      <c r="G67" s="212">
        <f>AV67+AZ67+BD67</f>
        <v>30</v>
      </c>
      <c r="H67" s="272">
        <f>100*(F67/G67)</f>
        <v>67.73333333333333</v>
      </c>
      <c r="I67" s="41">
        <f>S67+W67+AA67+AE67+AI67+AM67+AQ67</f>
        <v>37.22341819627255</v>
      </c>
      <c r="J67" s="42">
        <f>T67+X67+AB67+AF67+AJ67+AN67+AR67</f>
        <v>68</v>
      </c>
      <c r="K67" s="461">
        <f>100*(I67/J67)</f>
        <v>54.740320876871394</v>
      </c>
      <c r="L67" s="122"/>
      <c r="M67" s="121"/>
      <c r="N67" s="435"/>
      <c r="O67" s="505">
        <f>C67+F67+I67+L67</f>
        <v>57.54341819627255</v>
      </c>
      <c r="P67" s="392">
        <f>D67+G67+J67+M67</f>
        <v>98</v>
      </c>
      <c r="Q67" s="124">
        <f>100*O67/P67</f>
        <v>58.71777366966587</v>
      </c>
      <c r="R67" s="15" t="s">
        <v>164</v>
      </c>
      <c r="S67" s="589">
        <v>0.4568498452012384</v>
      </c>
      <c r="T67" s="590">
        <v>3</v>
      </c>
      <c r="U67" s="56">
        <f>S67/T67</f>
        <v>0.15228328173374614</v>
      </c>
      <c r="V67" s="23" t="s">
        <v>164</v>
      </c>
      <c r="W67" s="106">
        <v>4.761252497670589</v>
      </c>
      <c r="X67" s="160">
        <v>9</v>
      </c>
      <c r="Y67" s="243">
        <f>W67/X67</f>
        <v>0.5290280552967321</v>
      </c>
      <c r="Z67" s="15" t="s">
        <v>164</v>
      </c>
      <c r="AA67" s="332">
        <v>5.482423301336345</v>
      </c>
      <c r="AB67" s="333">
        <v>9</v>
      </c>
      <c r="AC67" s="346">
        <f>AA67/AB67</f>
        <v>0.6091581445929273</v>
      </c>
      <c r="AD67" s="109" t="s">
        <v>164</v>
      </c>
      <c r="AE67" s="156">
        <v>7.342892552064378</v>
      </c>
      <c r="AF67" s="65">
        <v>13</v>
      </c>
      <c r="AG67" s="57">
        <f>AE67/AF67</f>
        <v>0.5648378886203368</v>
      </c>
      <c r="AH67" s="15" t="s">
        <v>164</v>
      </c>
      <c r="AI67" s="54">
        <v>4.58</v>
      </c>
      <c r="AJ67" s="55">
        <v>10</v>
      </c>
      <c r="AK67" s="56">
        <f>AI67/AJ67</f>
        <v>0.458</v>
      </c>
      <c r="AL67" s="23" t="s">
        <v>164</v>
      </c>
      <c r="AM67" s="54">
        <v>9.08</v>
      </c>
      <c r="AN67" s="55">
        <v>13</v>
      </c>
      <c r="AO67" s="57">
        <f>AM67/AN67</f>
        <v>0.6984615384615385</v>
      </c>
      <c r="AP67" s="15" t="s">
        <v>164</v>
      </c>
      <c r="AQ67" s="54">
        <v>5.52</v>
      </c>
      <c r="AR67" s="55">
        <v>11</v>
      </c>
      <c r="AS67" s="56">
        <v>0.5</v>
      </c>
      <c r="AT67" s="22" t="s">
        <v>163</v>
      </c>
      <c r="AU67" s="54">
        <v>9.37</v>
      </c>
      <c r="AV67" s="55">
        <v>12</v>
      </c>
      <c r="AW67" s="57">
        <v>0.78</v>
      </c>
      <c r="AX67" s="14" t="s">
        <v>163</v>
      </c>
      <c r="AY67" s="54">
        <v>8.06</v>
      </c>
      <c r="AZ67" s="62">
        <v>12</v>
      </c>
      <c r="BA67" s="56">
        <v>0.67</v>
      </c>
      <c r="BB67" s="22" t="s">
        <v>163</v>
      </c>
      <c r="BC67" s="126">
        <v>2.89</v>
      </c>
      <c r="BD67" s="65">
        <v>6</v>
      </c>
      <c r="BE67" s="57">
        <v>0.48</v>
      </c>
      <c r="BF67" s="169"/>
      <c r="BG67" s="189"/>
      <c r="BH67" s="189"/>
      <c r="BI67" s="190"/>
    </row>
    <row r="68" spans="1:61" ht="12.75" customHeight="1">
      <c r="A68" s="546">
        <v>3</v>
      </c>
      <c r="B68" s="320" t="s">
        <v>748</v>
      </c>
      <c r="C68" s="111"/>
      <c r="D68" s="112"/>
      <c r="E68" s="306"/>
      <c r="F68" s="145">
        <v>0.48</v>
      </c>
      <c r="G68" s="212">
        <v>1</v>
      </c>
      <c r="H68" s="272">
        <v>48</v>
      </c>
      <c r="I68" s="172">
        <f>W68+AA68</f>
        <v>0.5454545454545454</v>
      </c>
      <c r="J68" s="173">
        <f>X68+AB68</f>
        <v>1</v>
      </c>
      <c r="K68" s="461">
        <f>100*(I68/J68)</f>
        <v>54.54545454545454</v>
      </c>
      <c r="L68" s="423"/>
      <c r="M68" s="454"/>
      <c r="N68" s="455"/>
      <c r="O68" s="504">
        <f>C68+F68+I68+L68</f>
        <v>1.0254545454545454</v>
      </c>
      <c r="P68" s="475">
        <f>D68+G68+J68+M68</f>
        <v>2</v>
      </c>
      <c r="Q68" s="476">
        <f>100*O68/P68</f>
        <v>51.272727272727266</v>
      </c>
      <c r="R68" s="13"/>
      <c r="S68" s="58"/>
      <c r="T68" s="227"/>
      <c r="U68" s="68"/>
      <c r="V68" s="23" t="s">
        <v>164</v>
      </c>
      <c r="W68" s="106">
        <v>0.5454545454545454</v>
      </c>
      <c r="X68" s="160">
        <v>1</v>
      </c>
      <c r="Y68" s="243">
        <f>W68/X68</f>
        <v>0.5454545454545454</v>
      </c>
      <c r="Z68" s="241"/>
      <c r="AA68" s="242"/>
      <c r="AB68" s="233"/>
      <c r="AC68" s="431"/>
      <c r="AD68" s="387"/>
      <c r="AE68" s="242"/>
      <c r="AF68" s="236"/>
      <c r="AG68" s="324"/>
      <c r="AH68" s="325"/>
      <c r="AI68" s="248"/>
      <c r="AJ68" s="248"/>
      <c r="AK68" s="249"/>
      <c r="AL68" s="323"/>
      <c r="AM68" s="248"/>
      <c r="AN68" s="248"/>
      <c r="AO68" s="324"/>
      <c r="AP68" s="325"/>
      <c r="AQ68" s="248"/>
      <c r="AR68" s="248"/>
      <c r="AS68" s="249"/>
      <c r="AT68" s="323"/>
      <c r="AU68" s="248"/>
      <c r="AV68" s="248"/>
      <c r="AW68" s="324"/>
      <c r="AX68" s="325"/>
      <c r="AY68" s="248"/>
      <c r="AZ68" s="674"/>
      <c r="BA68" s="249"/>
      <c r="BB68" s="323"/>
      <c r="BC68" s="685"/>
      <c r="BD68" s="253"/>
      <c r="BE68" s="324"/>
      <c r="BF68" s="325"/>
      <c r="BG68" s="248"/>
      <c r="BH68" s="248"/>
      <c r="BI68" s="249"/>
    </row>
    <row r="69" spans="1:61" ht="12.75" customHeight="1">
      <c r="A69" s="546">
        <v>3</v>
      </c>
      <c r="B69" s="5" t="s">
        <v>759</v>
      </c>
      <c r="C69" s="111"/>
      <c r="D69" s="112"/>
      <c r="E69" s="306"/>
      <c r="F69" s="474"/>
      <c r="G69" s="496"/>
      <c r="H69" s="767"/>
      <c r="I69" s="45">
        <f>W69</f>
        <v>0.54</v>
      </c>
      <c r="J69" s="46">
        <f>X69</f>
        <v>1</v>
      </c>
      <c r="K69" s="461">
        <f>100*(I69/J69)</f>
        <v>54</v>
      </c>
      <c r="L69" s="423"/>
      <c r="M69" s="454"/>
      <c r="N69" s="455"/>
      <c r="O69" s="504">
        <f>C69+F69+I69+L69</f>
        <v>0.54</v>
      </c>
      <c r="P69" s="475">
        <f>D69+G69+J69+M69</f>
        <v>1</v>
      </c>
      <c r="Q69" s="476">
        <f>100*O69/P69</f>
        <v>54</v>
      </c>
      <c r="R69" s="13"/>
      <c r="S69" s="58"/>
      <c r="T69" s="227"/>
      <c r="U69" s="68"/>
      <c r="V69" s="23" t="s">
        <v>164</v>
      </c>
      <c r="W69" s="106">
        <v>0.54</v>
      </c>
      <c r="X69" s="160">
        <v>1</v>
      </c>
      <c r="Y69" s="243">
        <f>W69/X69</f>
        <v>0.54</v>
      </c>
      <c r="Z69" s="241"/>
      <c r="AA69" s="242"/>
      <c r="AB69" s="233"/>
      <c r="AC69" s="431"/>
      <c r="AD69" s="387"/>
      <c r="AE69" s="242"/>
      <c r="AF69" s="236"/>
      <c r="AG69" s="324"/>
      <c r="AH69" s="325"/>
      <c r="AI69" s="248"/>
      <c r="AJ69" s="248"/>
      <c r="AK69" s="249"/>
      <c r="AL69" s="323"/>
      <c r="AM69" s="248"/>
      <c r="AN69" s="248"/>
      <c r="AO69" s="324"/>
      <c r="AP69" s="325"/>
      <c r="AQ69" s="248"/>
      <c r="AR69" s="248"/>
      <c r="AS69" s="249"/>
      <c r="AT69" s="323"/>
      <c r="AU69" s="248"/>
      <c r="AV69" s="248"/>
      <c r="AW69" s="324"/>
      <c r="AX69" s="325"/>
      <c r="AY69" s="248"/>
      <c r="AZ69" s="674"/>
      <c r="BA69" s="249"/>
      <c r="BB69" s="323"/>
      <c r="BC69" s="685"/>
      <c r="BD69" s="253"/>
      <c r="BE69" s="324"/>
      <c r="BF69" s="325"/>
      <c r="BG69" s="248"/>
      <c r="BH69" s="248"/>
      <c r="BI69" s="249"/>
    </row>
    <row r="70" spans="1:61" s="188" customFormat="1" ht="12.75" customHeight="1">
      <c r="A70" s="546">
        <v>3</v>
      </c>
      <c r="B70" s="6" t="s">
        <v>35</v>
      </c>
      <c r="C70" s="111"/>
      <c r="D70" s="112"/>
      <c r="E70" s="306"/>
      <c r="F70" s="145">
        <f>AM70+AQ70</f>
        <v>11.780000000000001</v>
      </c>
      <c r="G70" s="212">
        <f>AN70+AR70</f>
        <v>15</v>
      </c>
      <c r="H70" s="272">
        <f>100*(F70/G70)</f>
        <v>78.53333333333335</v>
      </c>
      <c r="I70" s="45">
        <f>S70+W70+AA70+AE70+AI70</f>
        <v>27.508718856112857</v>
      </c>
      <c r="J70" s="44">
        <f>T70+X70+AB70+AF70+AJ70</f>
        <v>52</v>
      </c>
      <c r="K70" s="461">
        <f>100*(I70/J70)</f>
        <v>52.90138241560165</v>
      </c>
      <c r="L70" s="210"/>
      <c r="M70" s="120"/>
      <c r="N70" s="435"/>
      <c r="O70" s="504">
        <f>C70+F70+I70+L70</f>
        <v>39.28871885611286</v>
      </c>
      <c r="P70" s="475">
        <f>D70+G70+J70+M70</f>
        <v>67</v>
      </c>
      <c r="Q70" s="476">
        <f>100*O70/P70</f>
        <v>58.639878889720684</v>
      </c>
      <c r="R70" s="15" t="s">
        <v>164</v>
      </c>
      <c r="S70" s="238">
        <v>6.708288585526438</v>
      </c>
      <c r="T70" s="315">
        <v>10</v>
      </c>
      <c r="U70" s="347">
        <f>S70/T70</f>
        <v>0.6708288585526437</v>
      </c>
      <c r="V70" s="23" t="s">
        <v>164</v>
      </c>
      <c r="W70" s="106">
        <v>4.5563444037902245</v>
      </c>
      <c r="X70" s="160">
        <v>7</v>
      </c>
      <c r="Y70" s="243">
        <f>W70/X70</f>
        <v>0.6509063433986035</v>
      </c>
      <c r="Z70" s="15" t="s">
        <v>164</v>
      </c>
      <c r="AA70" s="332">
        <v>6.194666661130856</v>
      </c>
      <c r="AB70" s="333">
        <v>12</v>
      </c>
      <c r="AC70" s="346">
        <f>AA70/AB70</f>
        <v>0.5162222217609046</v>
      </c>
      <c r="AD70" s="109" t="s">
        <v>164</v>
      </c>
      <c r="AE70" s="156">
        <v>6.0594192056653355</v>
      </c>
      <c r="AF70" s="65">
        <v>12</v>
      </c>
      <c r="AG70" s="57">
        <f>AE70/AF70</f>
        <v>0.5049516004721113</v>
      </c>
      <c r="AH70" s="15" t="s">
        <v>164</v>
      </c>
      <c r="AI70" s="54">
        <v>3.99</v>
      </c>
      <c r="AJ70" s="55">
        <v>11</v>
      </c>
      <c r="AK70" s="56">
        <f>AI70/AJ70</f>
        <v>0.36272727272727273</v>
      </c>
      <c r="AL70" s="22" t="s">
        <v>163</v>
      </c>
      <c r="AM70" s="54">
        <v>10.9</v>
      </c>
      <c r="AN70" s="55">
        <v>14</v>
      </c>
      <c r="AO70" s="57">
        <f>AM70/AN70</f>
        <v>0.7785714285714286</v>
      </c>
      <c r="AP70" s="14" t="s">
        <v>163</v>
      </c>
      <c r="AQ70" s="54">
        <v>0.88</v>
      </c>
      <c r="AR70" s="55">
        <v>1</v>
      </c>
      <c r="AS70" s="56">
        <v>0.88</v>
      </c>
      <c r="AT70" s="11"/>
      <c r="AU70" s="54"/>
      <c r="AV70" s="55"/>
      <c r="AW70" s="57"/>
      <c r="AX70" s="13"/>
      <c r="AY70" s="54"/>
      <c r="AZ70" s="62"/>
      <c r="BA70" s="56"/>
      <c r="BB70" s="11"/>
      <c r="BC70" s="126"/>
      <c r="BD70" s="65"/>
      <c r="BE70" s="57"/>
      <c r="BF70" s="169"/>
      <c r="BG70" s="189"/>
      <c r="BH70" s="189"/>
      <c r="BI70" s="190"/>
    </row>
    <row r="71" spans="1:61" s="188" customFormat="1" ht="12.75" customHeight="1">
      <c r="A71" s="546">
        <v>3</v>
      </c>
      <c r="B71" s="6" t="s">
        <v>358</v>
      </c>
      <c r="C71" s="111"/>
      <c r="D71" s="112"/>
      <c r="E71" s="306"/>
      <c r="F71" s="145">
        <f>AI71+AM71+AQ71+AU71+AY71+BC71</f>
        <v>35.67</v>
      </c>
      <c r="G71" s="212">
        <f>AJ71+AN71+AR71+AV71+AZ71+BD71</f>
        <v>47</v>
      </c>
      <c r="H71" s="272">
        <f>100*(F71/G71)</f>
        <v>75.89361702127661</v>
      </c>
      <c r="I71" s="45">
        <f>AA71+AE71</f>
        <v>8.456452964819837</v>
      </c>
      <c r="J71" s="44">
        <f>AB71+AF71</f>
        <v>16</v>
      </c>
      <c r="K71" s="461">
        <f>100*(I71/J71)</f>
        <v>52.85283103012398</v>
      </c>
      <c r="L71" s="210"/>
      <c r="M71" s="120"/>
      <c r="N71" s="435"/>
      <c r="O71" s="505">
        <f>C71+F71+I71+L71</f>
        <v>44.12645296481984</v>
      </c>
      <c r="P71" s="392">
        <f>D71+G71+J71+M71</f>
        <v>63</v>
      </c>
      <c r="Q71" s="124">
        <f>100*O71/P71</f>
        <v>70.04198883304736</v>
      </c>
      <c r="R71" s="13" t="s">
        <v>164</v>
      </c>
      <c r="S71" s="439"/>
      <c r="T71" s="439"/>
      <c r="U71" s="518"/>
      <c r="V71" s="420"/>
      <c r="W71" s="59"/>
      <c r="X71" s="66"/>
      <c r="Y71" s="391"/>
      <c r="Z71" s="179" t="s">
        <v>164</v>
      </c>
      <c r="AA71" s="238">
        <v>1.2825</v>
      </c>
      <c r="AB71" s="66">
        <v>4</v>
      </c>
      <c r="AC71" s="347">
        <v>0.320625</v>
      </c>
      <c r="AD71" s="109" t="s">
        <v>164</v>
      </c>
      <c r="AE71" s="156">
        <v>7.173952964819837</v>
      </c>
      <c r="AF71" s="65">
        <v>12</v>
      </c>
      <c r="AG71" s="57">
        <f>AE71/AF71</f>
        <v>0.5978294137349864</v>
      </c>
      <c r="AH71" s="14" t="s">
        <v>163</v>
      </c>
      <c r="AI71" s="54">
        <v>7.62</v>
      </c>
      <c r="AJ71" s="55">
        <v>9</v>
      </c>
      <c r="AK71" s="56">
        <f>AI71/AJ71</f>
        <v>0.8466666666666667</v>
      </c>
      <c r="AL71" s="22" t="s">
        <v>163</v>
      </c>
      <c r="AM71" s="54">
        <v>5.31</v>
      </c>
      <c r="AN71" s="55">
        <v>7</v>
      </c>
      <c r="AO71" s="57">
        <f>AM71/AN71</f>
        <v>0.7585714285714286</v>
      </c>
      <c r="AP71" s="14" t="s">
        <v>163</v>
      </c>
      <c r="AQ71" s="54">
        <v>3.6</v>
      </c>
      <c r="AR71" s="55">
        <v>5</v>
      </c>
      <c r="AS71" s="56">
        <v>0.72</v>
      </c>
      <c r="AT71" s="22" t="s">
        <v>163</v>
      </c>
      <c r="AU71" s="54">
        <v>4.32</v>
      </c>
      <c r="AV71" s="55">
        <v>6</v>
      </c>
      <c r="AW71" s="57">
        <v>0.72</v>
      </c>
      <c r="AX71" s="14" t="s">
        <v>163</v>
      </c>
      <c r="AY71" s="54">
        <v>8.53</v>
      </c>
      <c r="AZ71" s="62">
        <v>11</v>
      </c>
      <c r="BA71" s="56">
        <v>0.05</v>
      </c>
      <c r="BB71" s="22" t="s">
        <v>163</v>
      </c>
      <c r="BC71" s="126">
        <v>6.29</v>
      </c>
      <c r="BD71" s="65">
        <v>9</v>
      </c>
      <c r="BE71" s="57">
        <v>0.7</v>
      </c>
      <c r="BF71" s="169"/>
      <c r="BG71" s="189"/>
      <c r="BH71" s="189"/>
      <c r="BI71" s="190"/>
    </row>
    <row r="72" spans="1:61" s="188" customFormat="1" ht="12.75" customHeight="1">
      <c r="A72" s="546">
        <v>3</v>
      </c>
      <c r="B72" s="5" t="s">
        <v>324</v>
      </c>
      <c r="C72" s="111"/>
      <c r="D72" s="112"/>
      <c r="E72" s="306"/>
      <c r="F72" s="251"/>
      <c r="G72" s="266"/>
      <c r="H72" s="277"/>
      <c r="I72" s="41">
        <f>S72+W72+AA72+AE72+AI72+AM72+AQ72+AU72+AY72+BC72+BG72</f>
        <v>61.50665598108188</v>
      </c>
      <c r="J72" s="44">
        <f>T72+X72+AB72+AF72+AJ72+AN72+AR72+AV72+AZ72+BD72+BH72</f>
        <v>117</v>
      </c>
      <c r="K72" s="461">
        <f>100*(I72/J72)</f>
        <v>52.56979143682212</v>
      </c>
      <c r="L72" s="122"/>
      <c r="M72" s="121"/>
      <c r="N72" s="435"/>
      <c r="O72" s="504">
        <f>C72+F72+I72+L72</f>
        <v>61.50665598108188</v>
      </c>
      <c r="P72" s="475">
        <f>D72+G72+J72+M72</f>
        <v>117</v>
      </c>
      <c r="Q72" s="476">
        <f>100*O72/P72</f>
        <v>52.569791436822115</v>
      </c>
      <c r="R72" s="15" t="s">
        <v>164</v>
      </c>
      <c r="S72" s="238">
        <v>6.924203693797515</v>
      </c>
      <c r="T72" s="315">
        <v>10</v>
      </c>
      <c r="U72" s="347">
        <f>S72/T72</f>
        <v>0.6924203693797515</v>
      </c>
      <c r="V72" s="23" t="s">
        <v>164</v>
      </c>
      <c r="W72" s="106">
        <v>7.008964867411494</v>
      </c>
      <c r="X72" s="160">
        <v>12</v>
      </c>
      <c r="Y72" s="243">
        <f>W72/X72</f>
        <v>0.5840804056176245</v>
      </c>
      <c r="Z72" s="179" t="s">
        <v>164</v>
      </c>
      <c r="AA72" s="106">
        <v>5.63921759612936</v>
      </c>
      <c r="AB72" s="160">
        <v>9</v>
      </c>
      <c r="AC72" s="211">
        <f>AA72/AB72</f>
        <v>0.6265797329032622</v>
      </c>
      <c r="AD72" s="109" t="s">
        <v>164</v>
      </c>
      <c r="AE72" s="156">
        <v>4.884269823743509</v>
      </c>
      <c r="AF72" s="65">
        <v>10</v>
      </c>
      <c r="AG72" s="57">
        <f>AE72/AF72</f>
        <v>0.4884269823743509</v>
      </c>
      <c r="AH72" s="15" t="s">
        <v>164</v>
      </c>
      <c r="AI72" s="54">
        <v>5.47</v>
      </c>
      <c r="AJ72" s="55">
        <v>11</v>
      </c>
      <c r="AK72" s="56">
        <f>AI72/AJ72</f>
        <v>0.49727272727272726</v>
      </c>
      <c r="AL72" s="23" t="s">
        <v>164</v>
      </c>
      <c r="AM72" s="54">
        <v>6.07</v>
      </c>
      <c r="AN72" s="55">
        <v>13</v>
      </c>
      <c r="AO72" s="57">
        <f>AM72/AN72</f>
        <v>0.46692307692307694</v>
      </c>
      <c r="AP72" s="15" t="s">
        <v>164</v>
      </c>
      <c r="AQ72" s="54">
        <v>4.9</v>
      </c>
      <c r="AR72" s="55">
        <v>9</v>
      </c>
      <c r="AS72" s="56">
        <v>0.54</v>
      </c>
      <c r="AT72" s="23" t="s">
        <v>164</v>
      </c>
      <c r="AU72" s="54">
        <v>6.96</v>
      </c>
      <c r="AV72" s="55">
        <v>12</v>
      </c>
      <c r="AW72" s="57">
        <v>0.58</v>
      </c>
      <c r="AX72" s="15" t="s">
        <v>164</v>
      </c>
      <c r="AY72" s="54">
        <v>5.7</v>
      </c>
      <c r="AZ72" s="62">
        <v>14</v>
      </c>
      <c r="BA72" s="56">
        <v>0.41</v>
      </c>
      <c r="BB72" s="23" t="s">
        <v>164</v>
      </c>
      <c r="BC72" s="126">
        <v>4.88</v>
      </c>
      <c r="BD72" s="65">
        <v>11</v>
      </c>
      <c r="BE72" s="57">
        <v>0.44</v>
      </c>
      <c r="BF72" s="15" t="s">
        <v>164</v>
      </c>
      <c r="BG72" s="106">
        <v>3.07</v>
      </c>
      <c r="BH72" s="159">
        <v>6</v>
      </c>
      <c r="BI72" s="164">
        <f>BG72/BH72</f>
        <v>0.5116666666666666</v>
      </c>
    </row>
    <row r="73" spans="1:61" s="188" customFormat="1" ht="12.75" customHeight="1">
      <c r="A73" s="546">
        <v>3</v>
      </c>
      <c r="B73" s="5" t="s">
        <v>69</v>
      </c>
      <c r="C73" s="111"/>
      <c r="D73" s="112"/>
      <c r="E73" s="306"/>
      <c r="F73" s="251"/>
      <c r="G73" s="266"/>
      <c r="H73" s="277"/>
      <c r="I73" s="41">
        <f>S73+AA73+AE73+AI73+AM73+AQ73+AU73+AY73+BC73+BG73</f>
        <v>61.58892380694542</v>
      </c>
      <c r="J73" s="44">
        <f>T73+AB73+AF73+AJ73+AN73+AR73+AV73+AZ73+BD73+BH73</f>
        <v>120</v>
      </c>
      <c r="K73" s="461">
        <f>100*(I73/J73)</f>
        <v>51.324103172454514</v>
      </c>
      <c r="L73" s="377">
        <f>W73</f>
        <v>1.2396819254017397</v>
      </c>
      <c r="M73" s="175">
        <f>X73</f>
        <v>11</v>
      </c>
      <c r="N73" s="434">
        <f>100*(L73/M73)</f>
        <v>11.269835685470362</v>
      </c>
      <c r="O73" s="504">
        <f>C73+F73+I73+L73</f>
        <v>62.82860573234716</v>
      </c>
      <c r="P73" s="475">
        <f>D73+G73+J73+M73</f>
        <v>131</v>
      </c>
      <c r="Q73" s="476">
        <f>100*O73/P73</f>
        <v>47.960767734616155</v>
      </c>
      <c r="R73" s="15" t="s">
        <v>164</v>
      </c>
      <c r="S73" s="238">
        <v>4.9871300807496795</v>
      </c>
      <c r="T73" s="315">
        <v>9</v>
      </c>
      <c r="U73" s="347">
        <f>S73/T73</f>
        <v>0.5541255645277422</v>
      </c>
      <c r="V73" s="25" t="s">
        <v>166</v>
      </c>
      <c r="W73" s="106">
        <v>1.2396819254017397</v>
      </c>
      <c r="X73" s="160">
        <v>11</v>
      </c>
      <c r="Y73" s="243">
        <f>W73/X73</f>
        <v>0.11269835685470361</v>
      </c>
      <c r="Z73" s="15" t="s">
        <v>164</v>
      </c>
      <c r="AA73" s="332">
        <v>7.937798518616932</v>
      </c>
      <c r="AB73" s="333">
        <v>12</v>
      </c>
      <c r="AC73" s="346">
        <f>AA73/AB73</f>
        <v>0.6614832098847444</v>
      </c>
      <c r="AD73" s="109" t="s">
        <v>164</v>
      </c>
      <c r="AE73" s="156">
        <v>7.093995207578798</v>
      </c>
      <c r="AF73" s="65">
        <v>16</v>
      </c>
      <c r="AG73" s="57">
        <f>AE73/AF73</f>
        <v>0.4433747004736749</v>
      </c>
      <c r="AH73" s="15" t="s">
        <v>164</v>
      </c>
      <c r="AI73" s="54">
        <v>8.46</v>
      </c>
      <c r="AJ73" s="55">
        <v>13</v>
      </c>
      <c r="AK73" s="56">
        <f>AI73/AJ73</f>
        <v>0.6507692307692309</v>
      </c>
      <c r="AL73" s="23" t="s">
        <v>164</v>
      </c>
      <c r="AM73" s="54">
        <v>7.76</v>
      </c>
      <c r="AN73" s="55">
        <v>14</v>
      </c>
      <c r="AO73" s="57">
        <f>AM73/AN73</f>
        <v>0.5542857142857143</v>
      </c>
      <c r="AP73" s="15" t="s">
        <v>164</v>
      </c>
      <c r="AQ73" s="54">
        <v>4.92</v>
      </c>
      <c r="AR73" s="55">
        <v>11</v>
      </c>
      <c r="AS73" s="56">
        <v>0.45</v>
      </c>
      <c r="AT73" s="23" t="s">
        <v>164</v>
      </c>
      <c r="AU73" s="54">
        <v>6.25</v>
      </c>
      <c r="AV73" s="55">
        <v>12</v>
      </c>
      <c r="AW73" s="57">
        <v>0.52</v>
      </c>
      <c r="AX73" s="15" t="s">
        <v>164</v>
      </c>
      <c r="AY73" s="54">
        <v>5.63</v>
      </c>
      <c r="AZ73" s="62">
        <v>13</v>
      </c>
      <c r="BA73" s="56">
        <v>0.43</v>
      </c>
      <c r="BB73" s="23" t="s">
        <v>164</v>
      </c>
      <c r="BC73" s="126">
        <v>5.2</v>
      </c>
      <c r="BD73" s="65">
        <v>12</v>
      </c>
      <c r="BE73" s="57">
        <v>0.43</v>
      </c>
      <c r="BF73" s="15" t="s">
        <v>164</v>
      </c>
      <c r="BG73" s="106">
        <v>3.35</v>
      </c>
      <c r="BH73" s="159">
        <v>8</v>
      </c>
      <c r="BI73" s="164">
        <f>BG73/BH73</f>
        <v>0.41875</v>
      </c>
    </row>
    <row r="74" spans="1:61" s="188" customFormat="1" ht="12.75" customHeight="1">
      <c r="A74" s="546">
        <v>3</v>
      </c>
      <c r="B74" s="5" t="s">
        <v>105</v>
      </c>
      <c r="C74" s="49">
        <f>AQ74+AY74</f>
        <v>1.71</v>
      </c>
      <c r="D74" s="50">
        <f>AR74+AZ74</f>
        <v>3</v>
      </c>
      <c r="E74" s="305">
        <f>100*(C74/D74)</f>
        <v>56.99999999999999</v>
      </c>
      <c r="F74" s="145">
        <f>AA74+AE74+AI74+AM74</f>
        <v>31.49716750879706</v>
      </c>
      <c r="G74" s="212">
        <f>AB74+AF74+AJ74+AN74</f>
        <v>54</v>
      </c>
      <c r="H74" s="272">
        <f>100*(F74/G74)</f>
        <v>58.328087979253816</v>
      </c>
      <c r="I74" s="172">
        <f>S74+W74</f>
        <v>11.747581968205537</v>
      </c>
      <c r="J74" s="173">
        <f>T74+X74</f>
        <v>23</v>
      </c>
      <c r="K74" s="461">
        <f>100*(I74/J74)</f>
        <v>51.07644334002408</v>
      </c>
      <c r="L74" s="122"/>
      <c r="M74" s="121"/>
      <c r="N74" s="435"/>
      <c r="O74" s="505">
        <f>C74+F74+I74+L74</f>
        <v>44.95474947700259</v>
      </c>
      <c r="P74" s="392">
        <f>D74+G74+J74+M74</f>
        <v>80</v>
      </c>
      <c r="Q74" s="124">
        <f>100*O74/P74</f>
        <v>56.19343684625325</v>
      </c>
      <c r="R74" s="15" t="s">
        <v>164</v>
      </c>
      <c r="S74" s="238">
        <v>5.811651110875435</v>
      </c>
      <c r="T74" s="315">
        <v>12</v>
      </c>
      <c r="U74" s="347">
        <f>S74/T74</f>
        <v>0.4843042592396196</v>
      </c>
      <c r="V74" s="23" t="s">
        <v>164</v>
      </c>
      <c r="W74" s="106">
        <v>5.935930857330103</v>
      </c>
      <c r="X74" s="160">
        <v>11</v>
      </c>
      <c r="Y74" s="243">
        <f>W74/X74</f>
        <v>0.5396300779391002</v>
      </c>
      <c r="Z74" s="14" t="s">
        <v>163</v>
      </c>
      <c r="AA74" s="332">
        <v>10.076182221680943</v>
      </c>
      <c r="AB74" s="333">
        <v>14</v>
      </c>
      <c r="AC74" s="346">
        <f>AA74/AB74</f>
        <v>0.7197273015486388</v>
      </c>
      <c r="AD74" s="110" t="s">
        <v>163</v>
      </c>
      <c r="AE74" s="156">
        <v>8.980985287116113</v>
      </c>
      <c r="AF74" s="65">
        <v>14</v>
      </c>
      <c r="AG74" s="57">
        <f>AE74/AF74</f>
        <v>0.6414989490797224</v>
      </c>
      <c r="AH74" s="14" t="s">
        <v>163</v>
      </c>
      <c r="AI74" s="54">
        <v>7.75</v>
      </c>
      <c r="AJ74" s="55">
        <v>14</v>
      </c>
      <c r="AK74" s="56">
        <f>AI74/AJ74</f>
        <v>0.5535714285714286</v>
      </c>
      <c r="AL74" s="22" t="s">
        <v>163</v>
      </c>
      <c r="AM74" s="54">
        <v>4.69</v>
      </c>
      <c r="AN74" s="55">
        <v>12</v>
      </c>
      <c r="AO74" s="57">
        <f>AM74/AN74</f>
        <v>0.39083333333333337</v>
      </c>
      <c r="AP74" s="16" t="s">
        <v>165</v>
      </c>
      <c r="AQ74" s="54">
        <v>0.97</v>
      </c>
      <c r="AR74" s="55">
        <v>2</v>
      </c>
      <c r="AS74" s="56">
        <v>0.48</v>
      </c>
      <c r="AT74" s="11"/>
      <c r="AU74" s="54"/>
      <c r="AV74" s="67"/>
      <c r="AW74" s="76"/>
      <c r="AX74" s="16" t="s">
        <v>165</v>
      </c>
      <c r="AY74" s="54">
        <v>0.74</v>
      </c>
      <c r="AZ74" s="62">
        <v>1</v>
      </c>
      <c r="BA74" s="56">
        <v>0.74</v>
      </c>
      <c r="BB74" s="12"/>
      <c r="BC74" s="126"/>
      <c r="BD74" s="66"/>
      <c r="BE74" s="57"/>
      <c r="BF74" s="169"/>
      <c r="BG74" s="189"/>
      <c r="BH74" s="189"/>
      <c r="BI74" s="190"/>
    </row>
    <row r="75" spans="1:61" s="188" customFormat="1" ht="12.75" customHeight="1">
      <c r="A75" s="546">
        <v>3</v>
      </c>
      <c r="B75" s="542" t="s">
        <v>338</v>
      </c>
      <c r="C75" s="111"/>
      <c r="D75" s="112"/>
      <c r="E75" s="306"/>
      <c r="F75" s="145">
        <v>1.7</v>
      </c>
      <c r="G75" s="212">
        <v>2</v>
      </c>
      <c r="H75" s="272">
        <f>100*(F75/G75)</f>
        <v>85</v>
      </c>
      <c r="I75" s="45">
        <f>S75+W75+AA75+AE75+AI75+AQ75+AU75+AY75+BC75</f>
        <v>22.532722197075746</v>
      </c>
      <c r="J75" s="44">
        <f>T75+X75+AB75+AF75+AJ75+AR75+AV75+AZ75+BD75</f>
        <v>45</v>
      </c>
      <c r="K75" s="461">
        <f>100*(I75/J75)</f>
        <v>50.07271599350166</v>
      </c>
      <c r="L75" s="210"/>
      <c r="M75" s="120"/>
      <c r="N75" s="435"/>
      <c r="O75" s="505">
        <f>C75+F75+I75+L75</f>
        <v>24.232722197075745</v>
      </c>
      <c r="P75" s="392">
        <f>D75+G75+J75+M75</f>
        <v>47</v>
      </c>
      <c r="Q75" s="124">
        <f>100*O75/P75</f>
        <v>51.558983398033504</v>
      </c>
      <c r="R75" s="15" t="s">
        <v>164</v>
      </c>
      <c r="S75" s="238">
        <v>3.3619587093557346</v>
      </c>
      <c r="T75" s="315">
        <v>6</v>
      </c>
      <c r="U75" s="347">
        <f>S75/T75</f>
        <v>0.5603264515592891</v>
      </c>
      <c r="V75" s="23" t="s">
        <v>164</v>
      </c>
      <c r="W75" s="106">
        <v>2.9510163749294183</v>
      </c>
      <c r="X75" s="160">
        <v>6</v>
      </c>
      <c r="Y75" s="243">
        <f>W75/X75</f>
        <v>0.49183606248823636</v>
      </c>
      <c r="Z75" s="15" t="s">
        <v>164</v>
      </c>
      <c r="AA75" s="332">
        <v>2.732608695652174</v>
      </c>
      <c r="AB75" s="333">
        <v>5</v>
      </c>
      <c r="AC75" s="346">
        <f>AA75/AB75</f>
        <v>0.5465217391304348</v>
      </c>
      <c r="AD75" s="109" t="s">
        <v>164</v>
      </c>
      <c r="AE75" s="156">
        <v>1.9171384171384172</v>
      </c>
      <c r="AF75" s="65">
        <v>4</v>
      </c>
      <c r="AG75" s="57">
        <f>AE75/AF75</f>
        <v>0.4792846042846043</v>
      </c>
      <c r="AH75" s="15" t="s">
        <v>164</v>
      </c>
      <c r="AI75" s="54">
        <v>2.25</v>
      </c>
      <c r="AJ75" s="55">
        <v>4</v>
      </c>
      <c r="AK75" s="56">
        <f>AI75/AJ75</f>
        <v>0.5625</v>
      </c>
      <c r="AL75" s="22" t="s">
        <v>163</v>
      </c>
      <c r="AM75" s="54">
        <v>1.7</v>
      </c>
      <c r="AN75" s="55">
        <v>2</v>
      </c>
      <c r="AO75" s="57">
        <f>AM75/AN75</f>
        <v>0.85</v>
      </c>
      <c r="AP75" s="15" t="s">
        <v>164</v>
      </c>
      <c r="AQ75" s="54">
        <v>0.26</v>
      </c>
      <c r="AR75" s="55">
        <v>1</v>
      </c>
      <c r="AS75" s="56">
        <v>0.26</v>
      </c>
      <c r="AT75" s="23" t="s">
        <v>164</v>
      </c>
      <c r="AU75" s="54">
        <v>3.5</v>
      </c>
      <c r="AV75" s="55">
        <v>7</v>
      </c>
      <c r="AW75" s="57">
        <v>0.5</v>
      </c>
      <c r="AX75" s="15" t="s">
        <v>164</v>
      </c>
      <c r="AY75" s="54">
        <v>0.83</v>
      </c>
      <c r="AZ75" s="62">
        <v>3</v>
      </c>
      <c r="BA75" s="56">
        <v>0.28</v>
      </c>
      <c r="BB75" s="23" t="s">
        <v>164</v>
      </c>
      <c r="BC75" s="126">
        <v>4.73</v>
      </c>
      <c r="BD75" s="65">
        <v>9</v>
      </c>
      <c r="BE75" s="57">
        <v>0.53</v>
      </c>
      <c r="BF75" s="169"/>
      <c r="BG75" s="189"/>
      <c r="BH75" s="189"/>
      <c r="BI75" s="190"/>
    </row>
    <row r="76" spans="1:61" s="187" customFormat="1" ht="12.75" customHeight="1">
      <c r="A76" s="546">
        <v>3</v>
      </c>
      <c r="B76" s="6" t="s">
        <v>361</v>
      </c>
      <c r="C76" s="49">
        <v>7.08</v>
      </c>
      <c r="D76" s="50">
        <v>9</v>
      </c>
      <c r="E76" s="305">
        <f>100*(C76/D76)</f>
        <v>78.66666666666666</v>
      </c>
      <c r="F76" s="145">
        <f>AE76+AI76+AM76</f>
        <v>25.661633091567303</v>
      </c>
      <c r="G76" s="212">
        <f>AF76+AJ76+AN76</f>
        <v>37</v>
      </c>
      <c r="H76" s="272">
        <f>100*(F76/G76)</f>
        <v>69.35576511234406</v>
      </c>
      <c r="I76" s="172">
        <f>S76+W76+AA76</f>
        <v>14.095114161537301</v>
      </c>
      <c r="J76" s="173">
        <f>T76+X76+AB76</f>
        <v>30</v>
      </c>
      <c r="K76" s="461">
        <f>100*(I76/J76)</f>
        <v>46.983713871791004</v>
      </c>
      <c r="L76" s="122"/>
      <c r="M76" s="121"/>
      <c r="N76" s="435"/>
      <c r="O76" s="504">
        <f>C76+F76+I76+L76</f>
        <v>46.836747253104605</v>
      </c>
      <c r="P76" s="475">
        <f>D76+G76+J76+M76</f>
        <v>76</v>
      </c>
      <c r="Q76" s="476">
        <f>100*O76/P76</f>
        <v>61.6272990172429</v>
      </c>
      <c r="R76" s="15" t="s">
        <v>164</v>
      </c>
      <c r="S76" s="589">
        <v>4.213699076121677</v>
      </c>
      <c r="T76" s="590">
        <v>9</v>
      </c>
      <c r="U76" s="56">
        <f>S76/T76</f>
        <v>0.4681887862357419</v>
      </c>
      <c r="V76" s="23" t="s">
        <v>164</v>
      </c>
      <c r="W76" s="106">
        <v>5.021751828808634</v>
      </c>
      <c r="X76" s="160">
        <v>10</v>
      </c>
      <c r="Y76" s="243">
        <f>W76/X76</f>
        <v>0.5021751828808634</v>
      </c>
      <c r="Z76" s="15" t="s">
        <v>164</v>
      </c>
      <c r="AA76" s="332">
        <v>4.859663256606991</v>
      </c>
      <c r="AB76" s="333">
        <v>11</v>
      </c>
      <c r="AC76" s="346">
        <f>AA76/AB76</f>
        <v>0.44178756878245373</v>
      </c>
      <c r="AD76" s="110" t="s">
        <v>163</v>
      </c>
      <c r="AE76" s="156">
        <v>11.861633091567303</v>
      </c>
      <c r="AF76" s="65">
        <v>14</v>
      </c>
      <c r="AG76" s="57">
        <f>AE76/AF76</f>
        <v>0.8472595065405216</v>
      </c>
      <c r="AH76" s="14" t="s">
        <v>163</v>
      </c>
      <c r="AI76" s="54">
        <v>7.88</v>
      </c>
      <c r="AJ76" s="55">
        <v>12</v>
      </c>
      <c r="AK76" s="56">
        <f>AI76/AJ76</f>
        <v>0.6566666666666666</v>
      </c>
      <c r="AL76" s="22" t="s">
        <v>163</v>
      </c>
      <c r="AM76" s="54">
        <v>5.92</v>
      </c>
      <c r="AN76" s="55">
        <v>11</v>
      </c>
      <c r="AO76" s="57">
        <f>AM76/AN76</f>
        <v>0.5381818181818182</v>
      </c>
      <c r="AP76" s="16" t="s">
        <v>165</v>
      </c>
      <c r="AQ76" s="54">
        <v>7.08</v>
      </c>
      <c r="AR76" s="55">
        <v>9</v>
      </c>
      <c r="AS76" s="56">
        <v>0.79</v>
      </c>
      <c r="AT76" s="11"/>
      <c r="AU76" s="54"/>
      <c r="AV76" s="67"/>
      <c r="AW76" s="76"/>
      <c r="AX76" s="13"/>
      <c r="AY76" s="80"/>
      <c r="AZ76" s="62"/>
      <c r="BA76" s="56"/>
      <c r="BB76" s="11"/>
      <c r="BC76" s="126"/>
      <c r="BD76" s="65"/>
      <c r="BE76" s="57"/>
      <c r="BF76" s="169"/>
      <c r="BG76" s="189"/>
      <c r="BH76" s="189"/>
      <c r="BI76" s="190"/>
    </row>
    <row r="77" spans="1:61" s="187" customFormat="1" ht="12.75" customHeight="1">
      <c r="A77" s="546">
        <v>3</v>
      </c>
      <c r="B77" s="5" t="s">
        <v>34</v>
      </c>
      <c r="C77" s="111"/>
      <c r="D77" s="112"/>
      <c r="E77" s="306"/>
      <c r="F77" s="145">
        <f>AM77+AQ77+AY77</f>
        <v>9.040000000000001</v>
      </c>
      <c r="G77" s="212">
        <f>AN77+AR77+AZ77</f>
        <v>10</v>
      </c>
      <c r="H77" s="272">
        <f>100*(F77/G77)</f>
        <v>90.40000000000002</v>
      </c>
      <c r="I77" s="45">
        <f>S77+AE77+AI77</f>
        <v>6.907555025489808</v>
      </c>
      <c r="J77" s="44">
        <f>T77+AF77+AJ77</f>
        <v>16</v>
      </c>
      <c r="K77" s="461">
        <f>100*(I77/J77)</f>
        <v>43.1722189093113</v>
      </c>
      <c r="L77" s="210"/>
      <c r="M77" s="120"/>
      <c r="N77" s="435"/>
      <c r="O77" s="505">
        <f>C77+F77+I77+L77</f>
        <v>15.947555025489809</v>
      </c>
      <c r="P77" s="392">
        <f>D77+G77+J77+M77</f>
        <v>26</v>
      </c>
      <c r="Q77" s="124">
        <f>100*O77/P77</f>
        <v>61.33675009803773</v>
      </c>
      <c r="R77" s="179" t="s">
        <v>164</v>
      </c>
      <c r="S77" s="238">
        <v>3.5044178848526673</v>
      </c>
      <c r="T77" s="60">
        <v>6</v>
      </c>
      <c r="U77" s="347">
        <f>S77/T77</f>
        <v>0.5840696474754445</v>
      </c>
      <c r="V77" s="420"/>
      <c r="W77" s="59"/>
      <c r="X77" s="66"/>
      <c r="Y77" s="391"/>
      <c r="Z77" s="514" t="s">
        <v>164</v>
      </c>
      <c r="AA77" s="59"/>
      <c r="AB77" s="66"/>
      <c r="AC77" s="56"/>
      <c r="AD77" s="109" t="s">
        <v>164</v>
      </c>
      <c r="AE77" s="156">
        <v>1.7031371406371405</v>
      </c>
      <c r="AF77" s="65">
        <v>5</v>
      </c>
      <c r="AG77" s="57">
        <f>AE77/AF77</f>
        <v>0.3406274281274281</v>
      </c>
      <c r="AH77" s="15" t="s">
        <v>164</v>
      </c>
      <c r="AI77" s="54">
        <v>1.7</v>
      </c>
      <c r="AJ77" s="55">
        <v>5</v>
      </c>
      <c r="AK77" s="56">
        <f>AI77/AJ77</f>
        <v>0.33999999999999997</v>
      </c>
      <c r="AL77" s="22" t="s">
        <v>163</v>
      </c>
      <c r="AM77" s="54">
        <v>7.3</v>
      </c>
      <c r="AN77" s="55">
        <v>8</v>
      </c>
      <c r="AO77" s="57">
        <f>AM77/AN77</f>
        <v>0.9125</v>
      </c>
      <c r="AP77" s="14" t="s">
        <v>163</v>
      </c>
      <c r="AQ77" s="54">
        <v>0.92</v>
      </c>
      <c r="AR77" s="55">
        <v>1</v>
      </c>
      <c r="AS77" s="56">
        <v>0.92</v>
      </c>
      <c r="AT77" s="11"/>
      <c r="AU77" s="54"/>
      <c r="AV77" s="67"/>
      <c r="AW77" s="76"/>
      <c r="AX77" s="14" t="s">
        <v>163</v>
      </c>
      <c r="AY77" s="54">
        <v>0.82</v>
      </c>
      <c r="AZ77" s="62">
        <v>1</v>
      </c>
      <c r="BA77" s="56">
        <v>0.82</v>
      </c>
      <c r="BB77" s="12"/>
      <c r="BC77" s="126"/>
      <c r="BD77" s="66"/>
      <c r="BE77" s="57"/>
      <c r="BF77" s="169"/>
      <c r="BG77" s="189"/>
      <c r="BH77" s="189"/>
      <c r="BI77" s="190"/>
    </row>
    <row r="78" spans="1:61" s="187" customFormat="1" ht="12.75" customHeight="1">
      <c r="A78" s="546">
        <v>3</v>
      </c>
      <c r="B78" s="5" t="s">
        <v>177</v>
      </c>
      <c r="C78" s="111"/>
      <c r="D78" s="112"/>
      <c r="E78" s="306"/>
      <c r="F78" s="145">
        <f>AQ78+AU78+AY78+BC78</f>
        <v>22.9</v>
      </c>
      <c r="G78" s="212">
        <f>AR78+AV78+AZ78+BD78</f>
        <v>33</v>
      </c>
      <c r="H78" s="272">
        <f>100*(F78/G78)</f>
        <v>69.39393939393939</v>
      </c>
      <c r="I78" s="45">
        <f>S78+W78+AA78+AE78+AI78+AM78</f>
        <v>6.965617353660831</v>
      </c>
      <c r="J78" s="44">
        <f>T78+X78+AB78+AF78+AJ78+AN78</f>
        <v>17</v>
      </c>
      <c r="K78" s="461">
        <f>100*(I78/J78)</f>
        <v>40.97421972741665</v>
      </c>
      <c r="L78" s="210"/>
      <c r="M78" s="120"/>
      <c r="N78" s="435"/>
      <c r="O78" s="504">
        <f>C78+F78+I78+L78</f>
        <v>29.86561735366083</v>
      </c>
      <c r="P78" s="475">
        <f>D78+G78+J78+M78</f>
        <v>50</v>
      </c>
      <c r="Q78" s="476">
        <f>100*O78/P78</f>
        <v>59.73123470732166</v>
      </c>
      <c r="R78" s="15" t="s">
        <v>164</v>
      </c>
      <c r="S78" s="238">
        <v>1.7165443252399775</v>
      </c>
      <c r="T78" s="315">
        <v>3</v>
      </c>
      <c r="U78" s="347">
        <f>S78/T78</f>
        <v>0.5721814417466592</v>
      </c>
      <c r="V78" s="23" t="s">
        <v>164</v>
      </c>
      <c r="W78" s="106">
        <v>1.6813711650668173</v>
      </c>
      <c r="X78" s="160">
        <v>5</v>
      </c>
      <c r="Y78" s="349">
        <v>0.327</v>
      </c>
      <c r="Z78" s="179" t="s">
        <v>164</v>
      </c>
      <c r="AA78" s="105">
        <v>1.7677018633540371</v>
      </c>
      <c r="AB78" s="160">
        <v>3</v>
      </c>
      <c r="AC78" s="211">
        <f>AA78/AB78</f>
        <v>0.5892339544513457</v>
      </c>
      <c r="AD78" s="11"/>
      <c r="AE78" s="59"/>
      <c r="AF78" s="132"/>
      <c r="AG78" s="57"/>
      <c r="AH78" s="15" t="s">
        <v>164</v>
      </c>
      <c r="AI78" s="54">
        <v>0.66</v>
      </c>
      <c r="AJ78" s="55">
        <v>2</v>
      </c>
      <c r="AK78" s="56">
        <f>AI78/AJ78</f>
        <v>0.33</v>
      </c>
      <c r="AL78" s="23" t="s">
        <v>164</v>
      </c>
      <c r="AM78" s="54">
        <v>1.14</v>
      </c>
      <c r="AN78" s="55">
        <v>4</v>
      </c>
      <c r="AO78" s="57">
        <f>AM78/AN78</f>
        <v>0.285</v>
      </c>
      <c r="AP78" s="14" t="s">
        <v>163</v>
      </c>
      <c r="AQ78" s="54">
        <v>8.3</v>
      </c>
      <c r="AR78" s="55">
        <v>11</v>
      </c>
      <c r="AS78" s="56">
        <v>0.75</v>
      </c>
      <c r="AT78" s="22" t="s">
        <v>163</v>
      </c>
      <c r="AU78" s="54">
        <v>4.3</v>
      </c>
      <c r="AV78" s="55">
        <v>6</v>
      </c>
      <c r="AW78" s="57">
        <v>0.72</v>
      </c>
      <c r="AX78" s="14" t="s">
        <v>163</v>
      </c>
      <c r="AY78" s="54">
        <v>6.76</v>
      </c>
      <c r="AZ78" s="62">
        <v>10</v>
      </c>
      <c r="BA78" s="56">
        <v>0.68</v>
      </c>
      <c r="BB78" s="22" t="s">
        <v>163</v>
      </c>
      <c r="BC78" s="126">
        <v>3.54</v>
      </c>
      <c r="BD78" s="65">
        <v>6</v>
      </c>
      <c r="BE78" s="57">
        <v>0.59</v>
      </c>
      <c r="BF78" s="169"/>
      <c r="BG78" s="189"/>
      <c r="BH78" s="189"/>
      <c r="BI78" s="190"/>
    </row>
    <row r="79" spans="1:61" s="188" customFormat="1" ht="12.75" customHeight="1">
      <c r="A79" s="546">
        <v>3</v>
      </c>
      <c r="B79" s="6" t="s">
        <v>225</v>
      </c>
      <c r="C79" s="111"/>
      <c r="D79" s="112"/>
      <c r="E79" s="306"/>
      <c r="F79" s="145">
        <f>AA79+AE79+AI79+AM79+AQ79+AU79+AY79+BC79</f>
        <v>12.73733309189427</v>
      </c>
      <c r="G79" s="212">
        <f>AB79+AF79+AJ79+AN79+AR79+AV79+AZ79+BD79</f>
        <v>17</v>
      </c>
      <c r="H79" s="272">
        <f>100*(F79/G79)</f>
        <v>74.92548877584865</v>
      </c>
      <c r="I79" s="172">
        <f>S79+W79</f>
        <v>4.084800108009827</v>
      </c>
      <c r="J79" s="173">
        <f>T79+X79</f>
        <v>10</v>
      </c>
      <c r="K79" s="461">
        <f>100*(I79/J79)</f>
        <v>40.84800108009827</v>
      </c>
      <c r="L79" s="122"/>
      <c r="M79" s="121"/>
      <c r="N79" s="435"/>
      <c r="O79" s="505">
        <f>C79+F79+I79+L79</f>
        <v>16.822133199904098</v>
      </c>
      <c r="P79" s="392">
        <f>D79+G79+J79+M79</f>
        <v>27</v>
      </c>
      <c r="Q79" s="124">
        <f>100*O79/P79</f>
        <v>62.30419703668184</v>
      </c>
      <c r="R79" s="15" t="s">
        <v>164</v>
      </c>
      <c r="S79" s="106">
        <v>0.37037037037037035</v>
      </c>
      <c r="T79" s="160">
        <v>2</v>
      </c>
      <c r="U79" s="540">
        <f>S79/T79</f>
        <v>0.18518518518518517</v>
      </c>
      <c r="V79" s="23" t="s">
        <v>164</v>
      </c>
      <c r="W79" s="106">
        <v>3.714429737639457</v>
      </c>
      <c r="X79" s="160">
        <v>8</v>
      </c>
      <c r="Y79" s="243">
        <f>W79/X79</f>
        <v>0.46430371720493213</v>
      </c>
      <c r="Z79" s="14" t="s">
        <v>163</v>
      </c>
      <c r="AA79" s="332">
        <v>6.324047619047619</v>
      </c>
      <c r="AB79" s="333">
        <v>7</v>
      </c>
      <c r="AC79" s="346">
        <f>AA79/AB79</f>
        <v>0.9034353741496598</v>
      </c>
      <c r="AD79" s="110" t="s">
        <v>163</v>
      </c>
      <c r="AE79" s="156">
        <v>3.3332854728466517</v>
      </c>
      <c r="AF79" s="65">
        <v>5</v>
      </c>
      <c r="AG79" s="57">
        <f>AE79/AF79</f>
        <v>0.6666570945693303</v>
      </c>
      <c r="AH79" s="14" t="s">
        <v>163</v>
      </c>
      <c r="AI79" s="54">
        <v>2.13</v>
      </c>
      <c r="AJ79" s="55">
        <v>3</v>
      </c>
      <c r="AK79" s="56">
        <f>AI79/AJ79</f>
        <v>0.71</v>
      </c>
      <c r="AL79" s="22" t="s">
        <v>163</v>
      </c>
      <c r="AM79" s="54">
        <v>0.73</v>
      </c>
      <c r="AN79" s="55">
        <v>1</v>
      </c>
      <c r="AO79" s="57">
        <v>0.73</v>
      </c>
      <c r="AP79" s="13"/>
      <c r="AQ79" s="54"/>
      <c r="AR79" s="55"/>
      <c r="AS79" s="56"/>
      <c r="AT79" s="22" t="s">
        <v>163</v>
      </c>
      <c r="AU79" s="54">
        <v>0.22</v>
      </c>
      <c r="AV79" s="55">
        <v>1</v>
      </c>
      <c r="AW79" s="57">
        <v>0.22</v>
      </c>
      <c r="AX79" s="13"/>
      <c r="AY79" s="54"/>
      <c r="AZ79" s="62"/>
      <c r="BA79" s="56"/>
      <c r="BB79" s="11"/>
      <c r="BC79" s="126"/>
      <c r="BD79" s="65"/>
      <c r="BE79" s="57"/>
      <c r="BF79" s="169"/>
      <c r="BG79" s="189"/>
      <c r="BH79" s="189"/>
      <c r="BI79" s="190"/>
    </row>
    <row r="80" spans="1:61" s="187" customFormat="1" ht="12.75" customHeight="1">
      <c r="A80" s="546">
        <v>3</v>
      </c>
      <c r="B80" s="5" t="s">
        <v>84</v>
      </c>
      <c r="C80" s="111"/>
      <c r="D80" s="112"/>
      <c r="E80" s="306"/>
      <c r="F80" s="251"/>
      <c r="G80" s="266"/>
      <c r="H80" s="277"/>
      <c r="I80" s="41">
        <f>S80+W80+AA80+AE80+AI80+AM80+AQ80+AU80+AY80+BC80+BG80</f>
        <v>7.036190476190475</v>
      </c>
      <c r="J80" s="44">
        <f>T80+X80+AB80+AF80+AJ80+AN80+AR80+AV80+AZ80+BD80+BH80</f>
        <v>18</v>
      </c>
      <c r="K80" s="461">
        <f>100*(I80/J80)</f>
        <v>39.08994708994709</v>
      </c>
      <c r="L80" s="122"/>
      <c r="M80" s="121"/>
      <c r="N80" s="435"/>
      <c r="O80" s="504">
        <f>C80+F80+I80+L80</f>
        <v>7.036190476190475</v>
      </c>
      <c r="P80" s="475">
        <f>D80+G80+J80+M80</f>
        <v>18</v>
      </c>
      <c r="Q80" s="476">
        <f>100*O80/P80</f>
        <v>39.08994708994708</v>
      </c>
      <c r="R80" s="15" t="s">
        <v>164</v>
      </c>
      <c r="S80" s="54">
        <v>0.43</v>
      </c>
      <c r="T80" s="128">
        <v>1</v>
      </c>
      <c r="U80" s="56">
        <f>S80/T80</f>
        <v>0.43</v>
      </c>
      <c r="V80" s="23" t="s">
        <v>164</v>
      </c>
      <c r="W80" s="106">
        <v>0.54</v>
      </c>
      <c r="X80" s="160">
        <v>1</v>
      </c>
      <c r="Y80" s="243">
        <f>W80/X80</f>
        <v>0.54</v>
      </c>
      <c r="Z80" s="179" t="s">
        <v>164</v>
      </c>
      <c r="AA80" s="105">
        <v>0.47619047619047616</v>
      </c>
      <c r="AB80" s="160">
        <v>1</v>
      </c>
      <c r="AC80" s="56">
        <f>AA80/AB80</f>
        <v>0.47619047619047616</v>
      </c>
      <c r="AD80" s="11"/>
      <c r="AE80" s="59"/>
      <c r="AF80" s="132"/>
      <c r="AG80" s="57"/>
      <c r="AH80" s="13"/>
      <c r="AI80" s="54"/>
      <c r="AJ80" s="55"/>
      <c r="AK80" s="56"/>
      <c r="AL80" s="11"/>
      <c r="AM80" s="54"/>
      <c r="AN80" s="55"/>
      <c r="AO80" s="57"/>
      <c r="AP80" s="15" t="s">
        <v>164</v>
      </c>
      <c r="AQ80" s="54">
        <v>0.04</v>
      </c>
      <c r="AR80" s="55">
        <v>1</v>
      </c>
      <c r="AS80" s="56">
        <v>0.04</v>
      </c>
      <c r="AT80" s="23" t="s">
        <v>164</v>
      </c>
      <c r="AU80" s="54">
        <v>0.61</v>
      </c>
      <c r="AV80" s="55">
        <v>3</v>
      </c>
      <c r="AW80" s="57">
        <v>0.2</v>
      </c>
      <c r="AX80" s="15" t="s">
        <v>164</v>
      </c>
      <c r="AY80" s="54">
        <v>1.23</v>
      </c>
      <c r="AZ80" s="62">
        <v>3</v>
      </c>
      <c r="BA80" s="56">
        <v>0.41</v>
      </c>
      <c r="BB80" s="23" t="s">
        <v>164</v>
      </c>
      <c r="BC80" s="126">
        <v>1.64</v>
      </c>
      <c r="BD80" s="65">
        <v>4</v>
      </c>
      <c r="BE80" s="57">
        <v>0.41</v>
      </c>
      <c r="BF80" s="15" t="s">
        <v>164</v>
      </c>
      <c r="BG80" s="106">
        <v>2.07</v>
      </c>
      <c r="BH80" s="159">
        <v>4</v>
      </c>
      <c r="BI80" s="164">
        <f>BG80/BH80</f>
        <v>0.5175</v>
      </c>
    </row>
    <row r="81" spans="1:61" s="188" customFormat="1" ht="12.75" customHeight="1">
      <c r="A81" s="546">
        <v>3</v>
      </c>
      <c r="B81" s="5" t="s">
        <v>10</v>
      </c>
      <c r="C81" s="49">
        <v>8.69</v>
      </c>
      <c r="D81" s="50">
        <v>11</v>
      </c>
      <c r="E81" s="305">
        <f>100*(C81/D81)</f>
        <v>78.99999999999999</v>
      </c>
      <c r="F81" s="145">
        <f>AE81+AI81+AM81+AQ81+AU81+AY81</f>
        <v>31.72701593546036</v>
      </c>
      <c r="G81" s="212">
        <f>AF81+AJ81+AN81+AR81+AV81+AZ81+BD81</f>
        <v>61</v>
      </c>
      <c r="H81" s="272">
        <f>100*(F81/G81)</f>
        <v>52.01150153354157</v>
      </c>
      <c r="I81" s="172">
        <f>S81+W81+AA81</f>
        <v>2.688300247635286</v>
      </c>
      <c r="J81" s="173">
        <f>T81+X81+AB81</f>
        <v>7</v>
      </c>
      <c r="K81" s="609">
        <f>100*(I81/J81)</f>
        <v>38.40428925193265</v>
      </c>
      <c r="L81" s="122"/>
      <c r="M81" s="121"/>
      <c r="N81" s="435"/>
      <c r="O81" s="504">
        <f>C81+F81+I81+L81</f>
        <v>43.105316183095645</v>
      </c>
      <c r="P81" s="475">
        <f>D81+G81+J81+M81</f>
        <v>79</v>
      </c>
      <c r="Q81" s="476">
        <f>100*O81/P81</f>
        <v>54.563691371007145</v>
      </c>
      <c r="R81" s="15" t="s">
        <v>164</v>
      </c>
      <c r="S81" s="106">
        <v>0.2777777777777778</v>
      </c>
      <c r="T81" s="160">
        <v>1</v>
      </c>
      <c r="U81" s="540">
        <f>S81/T81</f>
        <v>0.2777777777777778</v>
      </c>
      <c r="V81" s="23" t="s">
        <v>164</v>
      </c>
      <c r="W81" s="106">
        <v>0.4117647058823529</v>
      </c>
      <c r="X81" s="65">
        <v>1</v>
      </c>
      <c r="Y81" s="243">
        <f>W81/X81</f>
        <v>0.4117647058823529</v>
      </c>
      <c r="Z81" s="15" t="s">
        <v>164</v>
      </c>
      <c r="AA81" s="332">
        <v>1.9987577639751553</v>
      </c>
      <c r="AB81" s="333">
        <v>5</v>
      </c>
      <c r="AC81" s="346">
        <f>AA81/AB81</f>
        <v>0.39975155279503105</v>
      </c>
      <c r="AD81" s="110" t="s">
        <v>163</v>
      </c>
      <c r="AE81" s="156">
        <v>10.32701593546036</v>
      </c>
      <c r="AF81" s="65">
        <v>12</v>
      </c>
      <c r="AG81" s="57">
        <f>AE81/AF81</f>
        <v>0.8605846612883633</v>
      </c>
      <c r="AH81" s="14" t="s">
        <v>163</v>
      </c>
      <c r="AI81" s="54">
        <v>6.64</v>
      </c>
      <c r="AJ81" s="55">
        <v>9</v>
      </c>
      <c r="AK81" s="56">
        <f>AI81/AJ81</f>
        <v>0.7377777777777778</v>
      </c>
      <c r="AL81" s="22" t="s">
        <v>163</v>
      </c>
      <c r="AM81" s="54">
        <v>4.41</v>
      </c>
      <c r="AN81" s="55">
        <v>7</v>
      </c>
      <c r="AO81" s="57">
        <f>AM81/AN81</f>
        <v>0.63</v>
      </c>
      <c r="AP81" s="14" t="s">
        <v>163</v>
      </c>
      <c r="AQ81" s="54">
        <v>5.19</v>
      </c>
      <c r="AR81" s="55">
        <v>8</v>
      </c>
      <c r="AS81" s="56">
        <v>0.65</v>
      </c>
      <c r="AT81" s="22" t="s">
        <v>163</v>
      </c>
      <c r="AU81" s="54">
        <v>3.29</v>
      </c>
      <c r="AV81" s="55">
        <v>7</v>
      </c>
      <c r="AW81" s="57">
        <v>0.47</v>
      </c>
      <c r="AX81" s="14" t="s">
        <v>163</v>
      </c>
      <c r="AY81" s="54">
        <v>1.87</v>
      </c>
      <c r="AZ81" s="62">
        <v>7</v>
      </c>
      <c r="BA81" s="56">
        <v>0.27</v>
      </c>
      <c r="BB81" s="24" t="s">
        <v>165</v>
      </c>
      <c r="BC81" s="126">
        <v>8.69</v>
      </c>
      <c r="BD81" s="65">
        <v>11</v>
      </c>
      <c r="BE81" s="57">
        <v>0.79</v>
      </c>
      <c r="BF81" s="169"/>
      <c r="BG81" s="189"/>
      <c r="BH81" s="189"/>
      <c r="BI81" s="190"/>
    </row>
    <row r="82" spans="1:61" s="188" customFormat="1" ht="12.75" customHeight="1">
      <c r="A82" s="546">
        <v>3</v>
      </c>
      <c r="B82" s="5" t="s">
        <v>75</v>
      </c>
      <c r="C82" s="111"/>
      <c r="D82" s="112"/>
      <c r="E82" s="306"/>
      <c r="F82" s="145">
        <f>AY82+BC82</f>
        <v>18.11</v>
      </c>
      <c r="G82" s="212">
        <f>AZ82+BD82</f>
        <v>25</v>
      </c>
      <c r="H82" s="272">
        <f>100*(F82/G82)</f>
        <v>72.44</v>
      </c>
      <c r="I82" s="45">
        <f>S82+W82+AA82+AE82+AI82+AM82+AQ82+AU82</f>
        <v>22.08966511315818</v>
      </c>
      <c r="J82" s="44">
        <f>T82+X82+AB82+AF82+AJ82+AN82+AR82+AV82</f>
        <v>58</v>
      </c>
      <c r="K82" s="461">
        <f>100*(I82/J82)</f>
        <v>38.08562950544514</v>
      </c>
      <c r="L82" s="210"/>
      <c r="M82" s="120"/>
      <c r="N82" s="435"/>
      <c r="O82" s="505">
        <f>C82+F82+I82+L82</f>
        <v>40.199665113158176</v>
      </c>
      <c r="P82" s="392">
        <f>D82+G82+J82+M82</f>
        <v>83</v>
      </c>
      <c r="Q82" s="124">
        <f>100*O82/P82</f>
        <v>48.43333146163636</v>
      </c>
      <c r="R82" s="15" t="s">
        <v>164</v>
      </c>
      <c r="S82" s="418">
        <v>0.62</v>
      </c>
      <c r="T82" s="369">
        <v>3</v>
      </c>
      <c r="U82" s="347">
        <f>S82/T82</f>
        <v>0.20666666666666667</v>
      </c>
      <c r="V82" s="23" t="s">
        <v>164</v>
      </c>
      <c r="W82" s="106">
        <v>1.6479925303454714</v>
      </c>
      <c r="X82" s="160">
        <v>5</v>
      </c>
      <c r="Y82" s="243">
        <f>W82/X82</f>
        <v>0.3295985060690943</v>
      </c>
      <c r="Z82" s="15" t="s">
        <v>164</v>
      </c>
      <c r="AA82" s="332">
        <v>3.7164008370146475</v>
      </c>
      <c r="AB82" s="333">
        <v>7</v>
      </c>
      <c r="AC82" s="346">
        <f>AA82/AB82</f>
        <v>0.5309144052878068</v>
      </c>
      <c r="AD82" s="109" t="s">
        <v>164</v>
      </c>
      <c r="AE82" s="156">
        <v>3.1852717457980613</v>
      </c>
      <c r="AF82" s="65">
        <v>7</v>
      </c>
      <c r="AG82" s="57">
        <f>AE82/AF82</f>
        <v>0.45503882082829444</v>
      </c>
      <c r="AH82" s="15" t="s">
        <v>164</v>
      </c>
      <c r="AI82" s="54">
        <v>3.61</v>
      </c>
      <c r="AJ82" s="55">
        <v>9</v>
      </c>
      <c r="AK82" s="56">
        <f>AI82/AJ82</f>
        <v>0.4011111111111111</v>
      </c>
      <c r="AL82" s="23" t="s">
        <v>164</v>
      </c>
      <c r="AM82" s="54">
        <v>3.69</v>
      </c>
      <c r="AN82" s="55">
        <v>10</v>
      </c>
      <c r="AO82" s="57">
        <f>AM82/AN82</f>
        <v>0.369</v>
      </c>
      <c r="AP82" s="15" t="s">
        <v>164</v>
      </c>
      <c r="AQ82" s="54">
        <v>3.14</v>
      </c>
      <c r="AR82" s="55">
        <v>10</v>
      </c>
      <c r="AS82" s="56">
        <v>0.31</v>
      </c>
      <c r="AT82" s="23" t="s">
        <v>164</v>
      </c>
      <c r="AU82" s="54">
        <v>2.48</v>
      </c>
      <c r="AV82" s="55">
        <v>7</v>
      </c>
      <c r="AW82" s="57">
        <v>0.35</v>
      </c>
      <c r="AX82" s="14" t="s">
        <v>163</v>
      </c>
      <c r="AY82" s="54">
        <v>10.94</v>
      </c>
      <c r="AZ82" s="62">
        <v>14</v>
      </c>
      <c r="BA82" s="56">
        <v>0.78</v>
      </c>
      <c r="BB82" s="22" t="s">
        <v>163</v>
      </c>
      <c r="BC82" s="126">
        <v>7.17</v>
      </c>
      <c r="BD82" s="65">
        <v>11</v>
      </c>
      <c r="BE82" s="57">
        <v>0.65</v>
      </c>
      <c r="BF82" s="169"/>
      <c r="BG82" s="189"/>
      <c r="BH82" s="189"/>
      <c r="BI82" s="190"/>
    </row>
    <row r="83" spans="1:61" s="188" customFormat="1" ht="12.75" customHeight="1">
      <c r="A83" s="546">
        <v>3</v>
      </c>
      <c r="B83" s="6" t="s">
        <v>347</v>
      </c>
      <c r="C83" s="111"/>
      <c r="D83" s="112"/>
      <c r="E83" s="306"/>
      <c r="F83" s="145">
        <f>W83+AA83+AE83+AI83+AM83+AQ83+AU83+AY83+BC83</f>
        <v>24.51452672262304</v>
      </c>
      <c r="G83" s="212">
        <f>X83+AB83+AF83+AJ83+AN83+AR83+AV83+AZ83+BD83</f>
        <v>37</v>
      </c>
      <c r="H83" s="272">
        <f>100*(F83/G83)</f>
        <v>66.2554776287109</v>
      </c>
      <c r="I83" s="45">
        <f>S83+0.24</f>
        <v>3.5689564005340015</v>
      </c>
      <c r="J83" s="42">
        <f>T83+1</f>
        <v>10</v>
      </c>
      <c r="K83" s="461">
        <f>100*(I83/J83)</f>
        <v>35.68956400534001</v>
      </c>
      <c r="L83" s="122"/>
      <c r="M83" s="121"/>
      <c r="N83" s="435"/>
      <c r="O83" s="505">
        <f>C83+F83+I83+L83</f>
        <v>28.08348312315704</v>
      </c>
      <c r="P83" s="392">
        <f>D83+G83+J83+M83</f>
        <v>47</v>
      </c>
      <c r="Q83" s="124">
        <f>100*O83/P83</f>
        <v>59.75209175139796</v>
      </c>
      <c r="R83" s="15" t="s">
        <v>164</v>
      </c>
      <c r="S83" s="238">
        <v>3.3289564005340013</v>
      </c>
      <c r="T83" s="315">
        <v>9</v>
      </c>
      <c r="U83" s="347">
        <f>S83/T83</f>
        <v>0.36988404450377793</v>
      </c>
      <c r="V83" s="22" t="s">
        <v>163</v>
      </c>
      <c r="W83" s="106">
        <v>9.677520390237783</v>
      </c>
      <c r="X83" s="160">
        <v>13</v>
      </c>
      <c r="Y83" s="243">
        <f>W83/X83</f>
        <v>0.7444246454029064</v>
      </c>
      <c r="Z83" s="14" t="s">
        <v>163</v>
      </c>
      <c r="AA83" s="332">
        <v>7.473821278181892</v>
      </c>
      <c r="AB83" s="333">
        <v>12</v>
      </c>
      <c r="AC83" s="346">
        <f>AA83/AB83</f>
        <v>0.622818439848491</v>
      </c>
      <c r="AD83" s="110" t="s">
        <v>163</v>
      </c>
      <c r="AE83" s="156">
        <v>7.3631850542033614</v>
      </c>
      <c r="AF83" s="65">
        <v>12</v>
      </c>
      <c r="AG83" s="57">
        <f>AE83/AF83</f>
        <v>0.6135987545169468</v>
      </c>
      <c r="AH83" s="13"/>
      <c r="AI83" s="54"/>
      <c r="AJ83" s="55"/>
      <c r="AK83" s="56"/>
      <c r="AL83" s="11"/>
      <c r="AM83" s="54"/>
      <c r="AN83" s="55"/>
      <c r="AO83" s="57"/>
      <c r="AP83" s="13"/>
      <c r="AQ83" s="54"/>
      <c r="AR83" s="55"/>
      <c r="AS83" s="56"/>
      <c r="AT83" s="11"/>
      <c r="AU83" s="54"/>
      <c r="AV83" s="55"/>
      <c r="AW83" s="57"/>
      <c r="AX83" s="13"/>
      <c r="AY83" s="54"/>
      <c r="AZ83" s="62"/>
      <c r="BA83" s="56"/>
      <c r="BB83" s="11"/>
      <c r="BC83" s="126"/>
      <c r="BD83" s="65"/>
      <c r="BE83" s="57"/>
      <c r="BF83" s="15" t="s">
        <v>164</v>
      </c>
      <c r="BG83" s="106">
        <v>0.24</v>
      </c>
      <c r="BH83" s="159">
        <v>1</v>
      </c>
      <c r="BI83" s="164">
        <f>BG83</f>
        <v>0.24</v>
      </c>
    </row>
    <row r="84" spans="1:61" s="188" customFormat="1" ht="12.75" customHeight="1">
      <c r="A84" s="546">
        <v>3</v>
      </c>
      <c r="B84" s="6" t="s">
        <v>752</v>
      </c>
      <c r="C84" s="111"/>
      <c r="D84" s="112"/>
      <c r="E84" s="306"/>
      <c r="F84" s="145">
        <f>AY84+BC84</f>
        <v>10.860000000000001</v>
      </c>
      <c r="G84" s="212">
        <f>AZ84+BD84</f>
        <v>19</v>
      </c>
      <c r="H84" s="272">
        <f>100*(F84/G84)</f>
        <v>57.15789473684211</v>
      </c>
      <c r="I84" s="45">
        <f>W84+AA84+AE84+AI84+AM84+AQ84+AU84</f>
        <v>6.96590284672328</v>
      </c>
      <c r="J84" s="44">
        <f>X84+AB84+AF84+AJ84+AN84+AR84+AV84</f>
        <v>20</v>
      </c>
      <c r="K84" s="461">
        <f>100*(I84/J84)</f>
        <v>34.8295142336164</v>
      </c>
      <c r="L84" s="210"/>
      <c r="M84" s="120"/>
      <c r="N84" s="435"/>
      <c r="O84" s="505">
        <f>C84+F84+I84+L84</f>
        <v>17.82590284672328</v>
      </c>
      <c r="P84" s="392">
        <f>D84+G84+J84+M84</f>
        <v>39</v>
      </c>
      <c r="Q84" s="124">
        <f>100*O84/P84</f>
        <v>45.707443196726366</v>
      </c>
      <c r="R84" s="13" t="s">
        <v>164</v>
      </c>
      <c r="S84" s="439"/>
      <c r="T84" s="439"/>
      <c r="U84" s="518"/>
      <c r="V84" s="23" t="s">
        <v>164</v>
      </c>
      <c r="W84" s="106">
        <v>2.0034840890104046</v>
      </c>
      <c r="X84" s="160">
        <v>6</v>
      </c>
      <c r="Y84" s="243">
        <f>W84/X84</f>
        <v>0.33391401483506744</v>
      </c>
      <c r="Z84" s="179" t="s">
        <v>164</v>
      </c>
      <c r="AA84" s="106">
        <v>1.2539572192513369</v>
      </c>
      <c r="AB84" s="160">
        <v>4</v>
      </c>
      <c r="AC84" s="211">
        <f>AA84/AB84</f>
        <v>0.3134893048128342</v>
      </c>
      <c r="AD84" s="109" t="s">
        <v>164</v>
      </c>
      <c r="AE84" s="106">
        <v>0.038461538461538464</v>
      </c>
      <c r="AF84" s="65">
        <v>1</v>
      </c>
      <c r="AG84" s="57">
        <f>AE84/AF84</f>
        <v>0.038461538461538464</v>
      </c>
      <c r="AH84" s="13"/>
      <c r="AI84" s="54"/>
      <c r="AJ84" s="55"/>
      <c r="AK84" s="56"/>
      <c r="AL84" s="11"/>
      <c r="AM84" s="54"/>
      <c r="AN84" s="55"/>
      <c r="AO84" s="57"/>
      <c r="AP84" s="13"/>
      <c r="AQ84" s="54"/>
      <c r="AR84" s="55"/>
      <c r="AS84" s="56"/>
      <c r="AT84" s="23" t="s">
        <v>164</v>
      </c>
      <c r="AU84" s="54">
        <v>3.67</v>
      </c>
      <c r="AV84" s="55">
        <v>9</v>
      </c>
      <c r="AW84" s="57">
        <v>0.41</v>
      </c>
      <c r="AX84" s="14" t="s">
        <v>163</v>
      </c>
      <c r="AY84" s="54">
        <v>8.72</v>
      </c>
      <c r="AZ84" s="62">
        <v>15</v>
      </c>
      <c r="BA84" s="56">
        <f>AY84/14</f>
        <v>0.6228571428571429</v>
      </c>
      <c r="BB84" s="22" t="s">
        <v>163</v>
      </c>
      <c r="BC84" s="126">
        <v>2.14</v>
      </c>
      <c r="BD84" s="65">
        <v>4</v>
      </c>
      <c r="BE84" s="57">
        <v>0.54</v>
      </c>
      <c r="BF84" s="169"/>
      <c r="BG84" s="189"/>
      <c r="BH84" s="189"/>
      <c r="BI84" s="190"/>
    </row>
    <row r="85" spans="1:61" s="188" customFormat="1" ht="12.75" customHeight="1">
      <c r="A85" s="546">
        <v>3</v>
      </c>
      <c r="B85" s="6" t="s">
        <v>57</v>
      </c>
      <c r="C85" s="49">
        <f>AI85+AM85+AQ85</f>
        <v>17.54</v>
      </c>
      <c r="D85" s="50">
        <f>AJ85+AN85+AR85</f>
        <v>21</v>
      </c>
      <c r="E85" s="305">
        <f>100*(C85/D85)</f>
        <v>83.52380952380952</v>
      </c>
      <c r="F85" s="145">
        <f>W85+AA85+AE85</f>
        <v>21.94925846954939</v>
      </c>
      <c r="G85" s="212">
        <f>X85+AB85+AF85</f>
        <v>39</v>
      </c>
      <c r="H85" s="272">
        <f>100*(F85/G85)</f>
        <v>56.28014992192152</v>
      </c>
      <c r="I85" s="41">
        <f>S85</f>
        <v>3.432634948670081</v>
      </c>
      <c r="J85" s="42">
        <f>T85</f>
        <v>11</v>
      </c>
      <c r="K85" s="461">
        <f>100*(I85/J85)</f>
        <v>31.205772260637097</v>
      </c>
      <c r="L85" s="122"/>
      <c r="M85" s="121"/>
      <c r="N85" s="435"/>
      <c r="O85" s="505">
        <f>C85+F85+I85+L85</f>
        <v>42.92189341821947</v>
      </c>
      <c r="P85" s="392">
        <f>D85+G85+J85+M85</f>
        <v>71</v>
      </c>
      <c r="Q85" s="124">
        <f>100*O85/P85</f>
        <v>60.45337101157672</v>
      </c>
      <c r="R85" s="15" t="s">
        <v>164</v>
      </c>
      <c r="S85" s="238">
        <v>3.432634948670081</v>
      </c>
      <c r="T85" s="315">
        <v>11</v>
      </c>
      <c r="U85" s="347">
        <f>S85/T85</f>
        <v>0.312057722606371</v>
      </c>
      <c r="V85" s="22" t="s">
        <v>163</v>
      </c>
      <c r="W85" s="106">
        <v>9.715817445555297</v>
      </c>
      <c r="X85" s="160">
        <v>12</v>
      </c>
      <c r="Y85" s="243">
        <f>W85/X85</f>
        <v>0.8096514537962748</v>
      </c>
      <c r="Z85" s="14" t="s">
        <v>163</v>
      </c>
      <c r="AA85" s="332">
        <v>6.34412016277745</v>
      </c>
      <c r="AB85" s="333">
        <v>13</v>
      </c>
      <c r="AC85" s="346">
        <f>AA85/AB85</f>
        <v>0.4880092432905731</v>
      </c>
      <c r="AD85" s="110" t="s">
        <v>163</v>
      </c>
      <c r="AE85" s="156">
        <v>5.889320861216648</v>
      </c>
      <c r="AF85" s="65">
        <v>14</v>
      </c>
      <c r="AG85" s="57">
        <f>AE85/AF85</f>
        <v>0.42066577580118913</v>
      </c>
      <c r="AH85" s="16" t="s">
        <v>165</v>
      </c>
      <c r="AI85" s="54">
        <v>13.55</v>
      </c>
      <c r="AJ85" s="55">
        <v>15</v>
      </c>
      <c r="AK85" s="56">
        <f>AI85/AJ85</f>
        <v>0.9033333333333334</v>
      </c>
      <c r="AL85" s="24" t="s">
        <v>165</v>
      </c>
      <c r="AM85" s="54">
        <v>3.4</v>
      </c>
      <c r="AN85" s="55">
        <v>5</v>
      </c>
      <c r="AO85" s="57">
        <v>0.68</v>
      </c>
      <c r="AP85" s="16" t="s">
        <v>165</v>
      </c>
      <c r="AQ85" s="54">
        <v>0.59</v>
      </c>
      <c r="AR85" s="55">
        <v>1</v>
      </c>
      <c r="AS85" s="56">
        <v>0.59</v>
      </c>
      <c r="AT85" s="11"/>
      <c r="AU85" s="54"/>
      <c r="AV85" s="67"/>
      <c r="AW85" s="76"/>
      <c r="AX85" s="13"/>
      <c r="AY85" s="80"/>
      <c r="AZ85" s="62"/>
      <c r="BA85" s="56"/>
      <c r="BB85" s="26"/>
      <c r="BC85" s="652"/>
      <c r="BD85" s="65"/>
      <c r="BE85" s="57"/>
      <c r="BF85" s="169"/>
      <c r="BG85" s="189"/>
      <c r="BH85" s="189"/>
      <c r="BI85" s="190"/>
    </row>
    <row r="86" spans="1:61" s="188" customFormat="1" ht="12.75" customHeight="1">
      <c r="A86" s="546">
        <v>3</v>
      </c>
      <c r="B86" s="5" t="s">
        <v>83</v>
      </c>
      <c r="C86" s="111"/>
      <c r="D86" s="112"/>
      <c r="E86" s="314"/>
      <c r="F86" s="145">
        <f>W86+AA86+AE86+AI86+AM86+AU86+AY86+BC86</f>
        <v>50.87620515070323</v>
      </c>
      <c r="G86" s="212">
        <f>X86+AB86+AF86+AJ86+AN86+AV86+AZ86+BD86</f>
        <v>71</v>
      </c>
      <c r="H86" s="272">
        <f>100*(F86/G86)</f>
        <v>71.65662697282144</v>
      </c>
      <c r="I86" s="41">
        <f>S86+0.21</f>
        <v>3.635353414601631</v>
      </c>
      <c r="J86" s="42">
        <f>T86+1</f>
        <v>12</v>
      </c>
      <c r="K86" s="461">
        <f>100*(I86/J86)</f>
        <v>30.294611788346927</v>
      </c>
      <c r="L86" s="122"/>
      <c r="M86" s="121"/>
      <c r="N86" s="435"/>
      <c r="O86" s="504">
        <f>C86+F86+I86+L86</f>
        <v>54.51155856530486</v>
      </c>
      <c r="P86" s="475">
        <f>D86+G86+J86+M86</f>
        <v>83</v>
      </c>
      <c r="Q86" s="476">
        <f>100*O86/P86</f>
        <v>65.67657658470465</v>
      </c>
      <c r="R86" s="15" t="s">
        <v>164</v>
      </c>
      <c r="S86" s="238">
        <v>3.425353414601631</v>
      </c>
      <c r="T86" s="315">
        <v>11</v>
      </c>
      <c r="U86" s="347">
        <f>S86/T86</f>
        <v>0.3113957649637846</v>
      </c>
      <c r="V86" s="22" t="s">
        <v>163</v>
      </c>
      <c r="W86" s="106">
        <v>8.295223665223665</v>
      </c>
      <c r="X86" s="160">
        <v>10</v>
      </c>
      <c r="Y86" s="243">
        <f>W86/X86</f>
        <v>0.8295223665223664</v>
      </c>
      <c r="Z86" s="14" t="s">
        <v>163</v>
      </c>
      <c r="AA86" s="332">
        <v>6.8411149277453625</v>
      </c>
      <c r="AB86" s="333">
        <v>9</v>
      </c>
      <c r="AC86" s="346">
        <f>AA86/AB86</f>
        <v>0.7601238808605958</v>
      </c>
      <c r="AD86" s="110" t="s">
        <v>163</v>
      </c>
      <c r="AE86" s="156">
        <v>4.6698665577342044</v>
      </c>
      <c r="AF86" s="65">
        <v>7</v>
      </c>
      <c r="AG86" s="57">
        <f>AE86/AF86</f>
        <v>0.6671237939620293</v>
      </c>
      <c r="AH86" s="14" t="s">
        <v>163</v>
      </c>
      <c r="AI86" s="54">
        <v>4.51</v>
      </c>
      <c r="AJ86" s="55">
        <v>7</v>
      </c>
      <c r="AK86" s="56">
        <f>AI86/AJ86</f>
        <v>0.6442857142857142</v>
      </c>
      <c r="AL86" s="22" t="s">
        <v>163</v>
      </c>
      <c r="AM86" s="54">
        <v>5.41</v>
      </c>
      <c r="AN86" s="55">
        <v>8</v>
      </c>
      <c r="AO86" s="57">
        <f>AM86/AN86</f>
        <v>0.67625</v>
      </c>
      <c r="AP86" s="15" t="s">
        <v>164</v>
      </c>
      <c r="AQ86" s="54">
        <v>0.21</v>
      </c>
      <c r="AR86" s="55">
        <v>1</v>
      </c>
      <c r="AS86" s="56">
        <v>0.21</v>
      </c>
      <c r="AT86" s="22" t="s">
        <v>163</v>
      </c>
      <c r="AU86" s="54">
        <v>6.94</v>
      </c>
      <c r="AV86" s="55">
        <v>8</v>
      </c>
      <c r="AW86" s="57">
        <v>0.87</v>
      </c>
      <c r="AX86" s="14" t="s">
        <v>163</v>
      </c>
      <c r="AY86" s="54">
        <v>5.94</v>
      </c>
      <c r="AZ86" s="62">
        <v>9</v>
      </c>
      <c r="BA86" s="56">
        <v>0.66</v>
      </c>
      <c r="BB86" s="22" t="s">
        <v>163</v>
      </c>
      <c r="BC86" s="126">
        <v>8.27</v>
      </c>
      <c r="BD86" s="65">
        <v>13</v>
      </c>
      <c r="BE86" s="57">
        <f>BC86/12</f>
        <v>0.6891666666666666</v>
      </c>
      <c r="BF86" s="169"/>
      <c r="BG86" s="189"/>
      <c r="BH86" s="189"/>
      <c r="BI86" s="190"/>
    </row>
    <row r="87" spans="1:61" s="188" customFormat="1" ht="12.75" customHeight="1">
      <c r="A87" s="546">
        <v>3</v>
      </c>
      <c r="B87" s="5" t="s">
        <v>175</v>
      </c>
      <c r="C87" s="111"/>
      <c r="D87" s="112"/>
      <c r="E87" s="306"/>
      <c r="F87" s="145">
        <f>AQ87+AU87+AY87</f>
        <v>27.759999999999998</v>
      </c>
      <c r="G87" s="212">
        <f>AR87+AV87+AZ87</f>
        <v>36</v>
      </c>
      <c r="H87" s="272">
        <f>100*(F87/G87)</f>
        <v>77.11111111111111</v>
      </c>
      <c r="I87" s="45">
        <f>W87+AA87+AE87+AI87+AM87</f>
        <v>12.415481293358532</v>
      </c>
      <c r="J87" s="44">
        <f>X87+AB87+AF87+AJ87+AN87</f>
        <v>42</v>
      </c>
      <c r="K87" s="461">
        <f>100*(I87/J87)</f>
        <v>29.560669746091744</v>
      </c>
      <c r="L87" s="210"/>
      <c r="M87" s="120"/>
      <c r="N87" s="435"/>
      <c r="O87" s="505">
        <f>C87+F87+I87+L87</f>
        <v>40.17548129335853</v>
      </c>
      <c r="P87" s="392">
        <f>D87+G87+J87+M87</f>
        <v>78</v>
      </c>
      <c r="Q87" s="124">
        <f>100*O87/P87</f>
        <v>51.5070272991776</v>
      </c>
      <c r="R87" s="13"/>
      <c r="S87" s="439"/>
      <c r="T87" s="439"/>
      <c r="U87" s="518"/>
      <c r="V87" s="23" t="s">
        <v>164</v>
      </c>
      <c r="W87" s="106">
        <v>0.8807486631016043</v>
      </c>
      <c r="X87" s="319">
        <v>4</v>
      </c>
      <c r="Y87" s="243">
        <f>W87/X87</f>
        <v>0.22018716577540107</v>
      </c>
      <c r="Z87" s="15" t="s">
        <v>164</v>
      </c>
      <c r="AA87" s="332">
        <v>2.0903348058591025</v>
      </c>
      <c r="AB87" s="333">
        <v>8</v>
      </c>
      <c r="AC87" s="346">
        <f>AA87/AB87</f>
        <v>0.2612918507323878</v>
      </c>
      <c r="AD87" s="109" t="s">
        <v>164</v>
      </c>
      <c r="AE87" s="156">
        <v>1.8243978243978245</v>
      </c>
      <c r="AF87" s="65">
        <v>6</v>
      </c>
      <c r="AG87" s="57">
        <f>AE87/AF87</f>
        <v>0.3040663040663041</v>
      </c>
      <c r="AH87" s="15" t="s">
        <v>164</v>
      </c>
      <c r="AI87" s="54">
        <v>3.58</v>
      </c>
      <c r="AJ87" s="55">
        <v>12</v>
      </c>
      <c r="AK87" s="56">
        <f>AI87/AJ87</f>
        <v>0.29833333333333334</v>
      </c>
      <c r="AL87" s="23" t="s">
        <v>164</v>
      </c>
      <c r="AM87" s="54">
        <v>4.04</v>
      </c>
      <c r="AN87" s="55">
        <v>12</v>
      </c>
      <c r="AO87" s="57">
        <f>AM87/AN87</f>
        <v>0.33666666666666667</v>
      </c>
      <c r="AP87" s="14" t="s">
        <v>163</v>
      </c>
      <c r="AQ87" s="54">
        <v>10.89</v>
      </c>
      <c r="AR87" s="55">
        <v>13</v>
      </c>
      <c r="AS87" s="56">
        <v>0.84</v>
      </c>
      <c r="AT87" s="22" t="s">
        <v>163</v>
      </c>
      <c r="AU87" s="54">
        <v>6.84</v>
      </c>
      <c r="AV87" s="55">
        <v>10</v>
      </c>
      <c r="AW87" s="57">
        <v>0.68</v>
      </c>
      <c r="AX87" s="14" t="s">
        <v>163</v>
      </c>
      <c r="AY87" s="54">
        <v>10.03</v>
      </c>
      <c r="AZ87" s="62">
        <v>13</v>
      </c>
      <c r="BA87" s="56">
        <v>0.77</v>
      </c>
      <c r="BB87" s="11"/>
      <c r="BC87" s="126"/>
      <c r="BD87" s="65"/>
      <c r="BE87" s="57"/>
      <c r="BF87" s="169"/>
      <c r="BG87" s="189"/>
      <c r="BH87" s="189"/>
      <c r="BI87" s="190"/>
    </row>
    <row r="88" spans="1:61" s="188" customFormat="1" ht="12.75" customHeight="1">
      <c r="A88" s="546">
        <v>3</v>
      </c>
      <c r="B88" s="5" t="s">
        <v>331</v>
      </c>
      <c r="C88" s="111"/>
      <c r="D88" s="112"/>
      <c r="E88" s="306"/>
      <c r="F88" s="251"/>
      <c r="G88" s="266"/>
      <c r="H88" s="277"/>
      <c r="I88" s="45">
        <f>AA88+AE88+AI88+AM88+AQ88+AU88</f>
        <v>9.51196242354137</v>
      </c>
      <c r="J88" s="44">
        <f>AB88+AF88+AJ88+AN88+AR88+AV88</f>
        <v>33</v>
      </c>
      <c r="K88" s="461">
        <f>100*(I88/J88)</f>
        <v>28.82412855618597</v>
      </c>
      <c r="L88" s="385">
        <f>AY88+BC88+BG88</f>
        <v>1.7999999999999998</v>
      </c>
      <c r="M88" s="37">
        <f>AZ88+BD88+BH88</f>
        <v>13</v>
      </c>
      <c r="N88" s="434">
        <f>100*(L88/M88)</f>
        <v>13.846153846153845</v>
      </c>
      <c r="O88" s="504">
        <f>C88+F88+I88+L88</f>
        <v>11.31196242354137</v>
      </c>
      <c r="P88" s="475">
        <f>D88+G88+J88+M88</f>
        <v>46</v>
      </c>
      <c r="Q88" s="476">
        <f>100*O88/P88</f>
        <v>24.591222659872543</v>
      </c>
      <c r="R88" s="176"/>
      <c r="S88" s="439"/>
      <c r="T88" s="439"/>
      <c r="U88" s="518"/>
      <c r="V88" s="420"/>
      <c r="W88" s="59"/>
      <c r="X88" s="66"/>
      <c r="Y88" s="391"/>
      <c r="Z88" s="179" t="s">
        <v>164</v>
      </c>
      <c r="AA88" s="238">
        <v>0.16</v>
      </c>
      <c r="AB88" s="66">
        <v>1</v>
      </c>
      <c r="AC88" s="347">
        <v>0.16</v>
      </c>
      <c r="AD88" s="109" t="s">
        <v>164</v>
      </c>
      <c r="AE88" s="156">
        <v>1.8919624235413708</v>
      </c>
      <c r="AF88" s="65">
        <v>7</v>
      </c>
      <c r="AG88" s="57">
        <f>AE88/AF88</f>
        <v>0.2702803462201958</v>
      </c>
      <c r="AH88" s="15" t="s">
        <v>164</v>
      </c>
      <c r="AI88" s="54">
        <v>1.9</v>
      </c>
      <c r="AJ88" s="55">
        <v>6</v>
      </c>
      <c r="AK88" s="56">
        <f>AI88/AJ88</f>
        <v>0.31666666666666665</v>
      </c>
      <c r="AL88" s="23" t="s">
        <v>164</v>
      </c>
      <c r="AM88" s="54">
        <v>0.43</v>
      </c>
      <c r="AN88" s="55">
        <v>1</v>
      </c>
      <c r="AO88" s="57">
        <v>0.43</v>
      </c>
      <c r="AP88" s="15" t="s">
        <v>164</v>
      </c>
      <c r="AQ88" s="54">
        <v>2.54</v>
      </c>
      <c r="AR88" s="55">
        <v>10</v>
      </c>
      <c r="AS88" s="56">
        <v>0.25</v>
      </c>
      <c r="AT88" s="23" t="s">
        <v>164</v>
      </c>
      <c r="AU88" s="54">
        <v>2.59</v>
      </c>
      <c r="AV88" s="55">
        <v>8</v>
      </c>
      <c r="AW88" s="57">
        <v>0.32</v>
      </c>
      <c r="AX88" s="17" t="s">
        <v>166</v>
      </c>
      <c r="AY88" s="54">
        <v>0.7</v>
      </c>
      <c r="AZ88" s="62">
        <v>6</v>
      </c>
      <c r="BA88" s="56">
        <v>0.12</v>
      </c>
      <c r="BB88" s="25" t="s">
        <v>166</v>
      </c>
      <c r="BC88" s="126">
        <v>0.73</v>
      </c>
      <c r="BD88" s="65">
        <v>5</v>
      </c>
      <c r="BE88" s="57">
        <v>0.15</v>
      </c>
      <c r="BF88" s="17" t="s">
        <v>166</v>
      </c>
      <c r="BG88" s="106">
        <v>0.37</v>
      </c>
      <c r="BH88" s="159">
        <v>2</v>
      </c>
      <c r="BI88" s="164">
        <f>BG88/BH88</f>
        <v>0.185</v>
      </c>
    </row>
    <row r="89" spans="1:61" s="188" customFormat="1" ht="12.75" customHeight="1">
      <c r="A89" s="546">
        <v>3</v>
      </c>
      <c r="B89" s="6" t="s">
        <v>325</v>
      </c>
      <c r="C89" s="111"/>
      <c r="D89" s="112"/>
      <c r="E89" s="306"/>
      <c r="F89" s="251"/>
      <c r="G89" s="266"/>
      <c r="H89" s="277"/>
      <c r="I89" s="41">
        <f>S89+W89+AA89+AE89+AI89+AM89+AQ89+AU89+AY89+BC89+BG89</f>
        <v>17.42901972111186</v>
      </c>
      <c r="J89" s="44">
        <f>T89+X89+AB89+AF89+AJ89+AN89+AR89+AV89+AZ89+BD89+BH89</f>
        <v>63</v>
      </c>
      <c r="K89" s="461">
        <f>100*(I89/J89)</f>
        <v>27.665110668431524</v>
      </c>
      <c r="L89" s="122"/>
      <c r="M89" s="121"/>
      <c r="N89" s="435"/>
      <c r="O89" s="505">
        <f>C89+F89+I89+L89</f>
        <v>17.42901972111186</v>
      </c>
      <c r="P89" s="392">
        <f>D89+G89+J89+M89</f>
        <v>63</v>
      </c>
      <c r="Q89" s="124">
        <f>100*O89/P89</f>
        <v>27.665110668431524</v>
      </c>
      <c r="R89" s="15" t="s">
        <v>164</v>
      </c>
      <c r="S89" s="238">
        <v>2.9916300518080705</v>
      </c>
      <c r="T89" s="315">
        <v>7</v>
      </c>
      <c r="U89" s="347">
        <f>S89/T89</f>
        <v>0.4273757216868672</v>
      </c>
      <c r="V89" s="23" t="s">
        <v>164</v>
      </c>
      <c r="W89" s="106">
        <v>4.818516851300537</v>
      </c>
      <c r="X89" s="160">
        <v>12</v>
      </c>
      <c r="Y89" s="243">
        <f>W89/X89</f>
        <v>0.40154307094171143</v>
      </c>
      <c r="Z89" s="15" t="s">
        <v>164</v>
      </c>
      <c r="AA89" s="332">
        <v>1.9378260869565218</v>
      </c>
      <c r="AB89" s="333">
        <v>7</v>
      </c>
      <c r="AC89" s="346">
        <f>AA89/AB89</f>
        <v>0.27683229813664595</v>
      </c>
      <c r="AD89" s="109" t="s">
        <v>164</v>
      </c>
      <c r="AE89" s="156">
        <v>2.281046731046731</v>
      </c>
      <c r="AF89" s="65">
        <v>10</v>
      </c>
      <c r="AG89" s="57">
        <f>AE89/AF89</f>
        <v>0.2281046731046731</v>
      </c>
      <c r="AH89" s="15" t="s">
        <v>164</v>
      </c>
      <c r="AI89" s="54">
        <v>2.46</v>
      </c>
      <c r="AJ89" s="55">
        <v>11</v>
      </c>
      <c r="AK89" s="56">
        <f>AI89/AJ89</f>
        <v>0.22363636363636363</v>
      </c>
      <c r="AL89" s="23" t="s">
        <v>164</v>
      </c>
      <c r="AM89" s="54">
        <v>1.17</v>
      </c>
      <c r="AN89" s="55">
        <v>8</v>
      </c>
      <c r="AO89" s="57">
        <f>AM89/AN89</f>
        <v>0.14625</v>
      </c>
      <c r="AP89" s="15" t="s">
        <v>164</v>
      </c>
      <c r="AQ89" s="54">
        <v>1.01</v>
      </c>
      <c r="AR89" s="55">
        <v>5</v>
      </c>
      <c r="AS89" s="56">
        <v>0.2</v>
      </c>
      <c r="AT89" s="23" t="s">
        <v>164</v>
      </c>
      <c r="AU89" s="54">
        <v>0.76</v>
      </c>
      <c r="AV89" s="55">
        <v>3</v>
      </c>
      <c r="AW89" s="57">
        <v>0.25</v>
      </c>
      <c r="AX89" s="13"/>
      <c r="AY89" s="54"/>
      <c r="AZ89" s="62"/>
      <c r="BA89" s="56"/>
      <c r="BB89" s="11"/>
      <c r="BC89" s="126"/>
      <c r="BD89" s="65"/>
      <c r="BE89" s="57"/>
      <c r="BF89" s="169"/>
      <c r="BG89" s="189"/>
      <c r="BH89" s="189"/>
      <c r="BI89" s="190"/>
    </row>
    <row r="90" spans="1:61" s="188" customFormat="1" ht="12.75" customHeight="1">
      <c r="A90" s="546">
        <v>3</v>
      </c>
      <c r="B90" s="5" t="s">
        <v>694</v>
      </c>
      <c r="C90" s="111"/>
      <c r="D90" s="112"/>
      <c r="E90" s="306"/>
      <c r="F90" s="251"/>
      <c r="G90" s="266"/>
      <c r="H90" s="277"/>
      <c r="I90" s="41">
        <f>S90+W90+AA90+AE90+AI90+AM90+AQ90+AU90+AY90+BC90+BG90</f>
        <v>11.053550893550893</v>
      </c>
      <c r="J90" s="44">
        <f>T90+X90+AB90+AF90+AJ90+AN90+AR90+AV90+AZ90+BD90+BH90</f>
        <v>42</v>
      </c>
      <c r="K90" s="461">
        <f>100*(I90/J90)</f>
        <v>26.31797831797832</v>
      </c>
      <c r="L90" s="122"/>
      <c r="M90" s="121"/>
      <c r="N90" s="435"/>
      <c r="O90" s="504">
        <f>C90+F90+I90+L90</f>
        <v>11.053550893550893</v>
      </c>
      <c r="P90" s="475">
        <f>D90+G90+J90+M90</f>
        <v>42</v>
      </c>
      <c r="Q90" s="476">
        <f>100*O90/P90</f>
        <v>26.31797831797832</v>
      </c>
      <c r="R90" s="15" t="s">
        <v>164</v>
      </c>
      <c r="S90" s="54">
        <v>0.25</v>
      </c>
      <c r="T90" s="128">
        <v>1</v>
      </c>
      <c r="U90" s="56">
        <f>S90/T90</f>
        <v>0.25</v>
      </c>
      <c r="V90" s="109" t="s">
        <v>164</v>
      </c>
      <c r="W90" s="238">
        <v>0.27</v>
      </c>
      <c r="X90" s="315">
        <v>1</v>
      </c>
      <c r="Y90" s="349">
        <f>W90/X90</f>
        <v>0.27</v>
      </c>
      <c r="Z90" s="179" t="s">
        <v>164</v>
      </c>
      <c r="AA90" s="59">
        <v>0.12</v>
      </c>
      <c r="AB90" s="65">
        <v>1</v>
      </c>
      <c r="AC90" s="56">
        <f>AA90/AB90</f>
        <v>0.12</v>
      </c>
      <c r="AD90" s="109" t="s">
        <v>164</v>
      </c>
      <c r="AE90" s="106">
        <v>1.3935508935508936</v>
      </c>
      <c r="AF90" s="65">
        <v>4</v>
      </c>
      <c r="AG90" s="57">
        <f>AE90/AF90</f>
        <v>0.3483877233877234</v>
      </c>
      <c r="AH90" s="15" t="s">
        <v>164</v>
      </c>
      <c r="AI90" s="54">
        <v>0.98</v>
      </c>
      <c r="AJ90" s="55">
        <v>3</v>
      </c>
      <c r="AK90" s="56">
        <f>AI90/AJ90</f>
        <v>0.32666666666666666</v>
      </c>
      <c r="AL90" s="23" t="s">
        <v>164</v>
      </c>
      <c r="AM90" s="54">
        <v>1.32</v>
      </c>
      <c r="AN90" s="55">
        <v>8</v>
      </c>
      <c r="AO90" s="57">
        <f>AM90/AN90</f>
        <v>0.165</v>
      </c>
      <c r="AP90" s="15" t="s">
        <v>164</v>
      </c>
      <c r="AQ90" s="54">
        <v>0.8</v>
      </c>
      <c r="AR90" s="55">
        <v>4</v>
      </c>
      <c r="AS90" s="56">
        <v>0.2</v>
      </c>
      <c r="AT90" s="23" t="s">
        <v>164</v>
      </c>
      <c r="AU90" s="54">
        <v>0.87</v>
      </c>
      <c r="AV90" s="55">
        <v>4</v>
      </c>
      <c r="AW90" s="57">
        <v>0.22</v>
      </c>
      <c r="AX90" s="15" t="s">
        <v>164</v>
      </c>
      <c r="AY90" s="54">
        <v>2.82</v>
      </c>
      <c r="AZ90" s="62">
        <v>7</v>
      </c>
      <c r="BA90" s="56">
        <v>0.4</v>
      </c>
      <c r="BB90" s="23" t="s">
        <v>164</v>
      </c>
      <c r="BC90" s="126">
        <v>0.4</v>
      </c>
      <c r="BD90" s="65">
        <v>2</v>
      </c>
      <c r="BE90" s="57">
        <v>0.2</v>
      </c>
      <c r="BF90" s="15" t="s">
        <v>164</v>
      </c>
      <c r="BG90" s="106">
        <v>1.83</v>
      </c>
      <c r="BH90" s="159">
        <v>7</v>
      </c>
      <c r="BI90" s="164">
        <f>BG90/BH90</f>
        <v>0.26142857142857145</v>
      </c>
    </row>
    <row r="91" spans="1:61" s="188" customFormat="1" ht="12.75" customHeight="1">
      <c r="A91" s="546">
        <v>3</v>
      </c>
      <c r="B91" s="6" t="s">
        <v>371</v>
      </c>
      <c r="C91" s="111"/>
      <c r="D91" s="112"/>
      <c r="E91" s="306"/>
      <c r="F91" s="145">
        <f>AI91+AQ91+AU91+AY91+BC91</f>
        <v>14.749999999999998</v>
      </c>
      <c r="G91" s="212">
        <f>AJ91+AR91+AV91+AZ91+BD91</f>
        <v>30</v>
      </c>
      <c r="H91" s="272">
        <f>100*(F91/G91)</f>
        <v>49.16666666666666</v>
      </c>
      <c r="I91" s="45">
        <f>W91+AA91+AE91</f>
        <v>2.6447921344744603</v>
      </c>
      <c r="J91" s="44">
        <f>X91+AB91+AF91</f>
        <v>11</v>
      </c>
      <c r="K91" s="461">
        <f>100*(I91/J91)</f>
        <v>24.04356485885873</v>
      </c>
      <c r="L91" s="210"/>
      <c r="M91" s="120"/>
      <c r="N91" s="435"/>
      <c r="O91" s="504">
        <f>C91+F91+I91+L91</f>
        <v>17.394792134474457</v>
      </c>
      <c r="P91" s="475">
        <f>D91+G91+J91+M91</f>
        <v>41</v>
      </c>
      <c r="Q91" s="476">
        <f>100*O91/P91</f>
        <v>42.426322279206</v>
      </c>
      <c r="R91" s="13" t="s">
        <v>164</v>
      </c>
      <c r="S91" s="439"/>
      <c r="T91" s="439"/>
      <c r="U91" s="518"/>
      <c r="V91" s="23" t="s">
        <v>164</v>
      </c>
      <c r="W91" s="106">
        <v>0.21994884910485935</v>
      </c>
      <c r="X91" s="160">
        <v>2</v>
      </c>
      <c r="Y91" s="243">
        <f>W91/X91</f>
        <v>0.10997442455242967</v>
      </c>
      <c r="Z91" s="179" t="s">
        <v>164</v>
      </c>
      <c r="AA91" s="238">
        <v>0.45</v>
      </c>
      <c r="AB91" s="66">
        <v>1</v>
      </c>
      <c r="AC91" s="347">
        <v>0.45</v>
      </c>
      <c r="AD91" s="109" t="s">
        <v>164</v>
      </c>
      <c r="AE91" s="156">
        <v>1.974843285369601</v>
      </c>
      <c r="AF91" s="65">
        <v>8</v>
      </c>
      <c r="AG91" s="57">
        <f>AE91/AF91</f>
        <v>0.24685541067120012</v>
      </c>
      <c r="AH91" s="14" t="s">
        <v>163</v>
      </c>
      <c r="AI91" s="54">
        <v>3.04</v>
      </c>
      <c r="AJ91" s="55">
        <v>4</v>
      </c>
      <c r="AK91" s="56">
        <f>AI91/AJ91</f>
        <v>0.76</v>
      </c>
      <c r="AL91" s="11"/>
      <c r="AM91" s="54"/>
      <c r="AN91" s="55"/>
      <c r="AO91" s="57"/>
      <c r="AP91" s="14" t="s">
        <v>163</v>
      </c>
      <c r="AQ91" s="54">
        <v>3.94</v>
      </c>
      <c r="AR91" s="55">
        <v>7</v>
      </c>
      <c r="AS91" s="56">
        <v>0.56</v>
      </c>
      <c r="AT91" s="22" t="s">
        <v>163</v>
      </c>
      <c r="AU91" s="54">
        <v>4.31</v>
      </c>
      <c r="AV91" s="55">
        <v>9</v>
      </c>
      <c r="AW91" s="57">
        <v>0.48</v>
      </c>
      <c r="AX91" s="14" t="s">
        <v>163</v>
      </c>
      <c r="AY91" s="54">
        <v>2.19</v>
      </c>
      <c r="AZ91" s="62">
        <v>7</v>
      </c>
      <c r="BA91" s="56">
        <v>0.31</v>
      </c>
      <c r="BB91" s="22" t="s">
        <v>163</v>
      </c>
      <c r="BC91" s="126">
        <v>1.27</v>
      </c>
      <c r="BD91" s="65">
        <v>3</v>
      </c>
      <c r="BE91" s="57">
        <v>0.42</v>
      </c>
      <c r="BF91" s="169"/>
      <c r="BG91" s="189"/>
      <c r="BH91" s="189"/>
      <c r="BI91" s="190"/>
    </row>
    <row r="92" spans="1:61" s="188" customFormat="1" ht="12.75" customHeight="1">
      <c r="A92" s="546">
        <v>3</v>
      </c>
      <c r="B92" s="6" t="s">
        <v>1</v>
      </c>
      <c r="C92" s="111"/>
      <c r="D92" s="112"/>
      <c r="E92" s="306"/>
      <c r="F92" s="145">
        <f>AE92+AI92+AM92+AQ92+AU92+AY92+BC92</f>
        <v>36.46761800940328</v>
      </c>
      <c r="G92" s="212">
        <f>AF92+AJ92+AN92+AR92+AV92+AZ92+BD92</f>
        <v>53</v>
      </c>
      <c r="H92" s="272">
        <f>100*(F92/G92)</f>
        <v>68.80682643283637</v>
      </c>
      <c r="I92" s="41">
        <f>S92+W92+AA92</f>
        <v>6.751833577038517</v>
      </c>
      <c r="J92" s="42">
        <f>T92+X92+AB92</f>
        <v>29</v>
      </c>
      <c r="K92" s="461">
        <f>100*(I92/J92)</f>
        <v>23.282184748408678</v>
      </c>
      <c r="L92" s="122"/>
      <c r="M92" s="121"/>
      <c r="N92" s="435"/>
      <c r="O92" s="504">
        <f>C92+F92+I92+L92</f>
        <v>43.2194515864418</v>
      </c>
      <c r="P92" s="475">
        <f>D92+G92+J92+M92</f>
        <v>82</v>
      </c>
      <c r="Q92" s="476">
        <f>100*O92/P92</f>
        <v>52.706648276148535</v>
      </c>
      <c r="R92" s="15" t="s">
        <v>164</v>
      </c>
      <c r="S92" s="238">
        <v>1.221788130456861</v>
      </c>
      <c r="T92" s="60">
        <v>7</v>
      </c>
      <c r="U92" s="570">
        <f>S92/T92</f>
        <v>0.17454116149383728</v>
      </c>
      <c r="V92" s="23" t="s">
        <v>164</v>
      </c>
      <c r="W92" s="106">
        <v>2.6470498254082853</v>
      </c>
      <c r="X92" s="160">
        <v>9</v>
      </c>
      <c r="Y92" s="243">
        <f>W92/X92</f>
        <v>0.29411664726758724</v>
      </c>
      <c r="Z92" s="15" t="s">
        <v>164</v>
      </c>
      <c r="AA92" s="332">
        <v>2.8829956211733707</v>
      </c>
      <c r="AB92" s="333">
        <v>13</v>
      </c>
      <c r="AC92" s="346">
        <f>AA92/AB92</f>
        <v>0.22176889393641314</v>
      </c>
      <c r="AD92" s="110" t="s">
        <v>163</v>
      </c>
      <c r="AE92" s="156">
        <v>10.997618009403284</v>
      </c>
      <c r="AF92" s="65">
        <v>15</v>
      </c>
      <c r="AG92" s="57">
        <f>AE92/AF92</f>
        <v>0.7331745339602189</v>
      </c>
      <c r="AH92" s="14" t="s">
        <v>163</v>
      </c>
      <c r="AI92" s="54">
        <v>10.69</v>
      </c>
      <c r="AJ92" s="55">
        <v>14</v>
      </c>
      <c r="AK92" s="56">
        <f>AI92/AJ92</f>
        <v>0.7635714285714286</v>
      </c>
      <c r="AL92" s="22" t="s">
        <v>163</v>
      </c>
      <c r="AM92" s="54">
        <v>7.05</v>
      </c>
      <c r="AN92" s="55">
        <v>13</v>
      </c>
      <c r="AO92" s="57">
        <f>AM92/AN92</f>
        <v>0.5423076923076923</v>
      </c>
      <c r="AP92" s="14" t="s">
        <v>163</v>
      </c>
      <c r="AQ92" s="54">
        <v>7.73</v>
      </c>
      <c r="AR92" s="55">
        <v>11</v>
      </c>
      <c r="AS92" s="56">
        <v>0.7</v>
      </c>
      <c r="AT92" s="11"/>
      <c r="AU92" s="54"/>
      <c r="AV92" s="55"/>
      <c r="AW92" s="57"/>
      <c r="AX92" s="13"/>
      <c r="AY92" s="54"/>
      <c r="AZ92" s="62"/>
      <c r="BA92" s="56"/>
      <c r="BB92" s="11"/>
      <c r="BC92" s="126"/>
      <c r="BD92" s="65"/>
      <c r="BE92" s="57"/>
      <c r="BF92" s="169"/>
      <c r="BG92" s="189"/>
      <c r="BH92" s="189"/>
      <c r="BI92" s="190"/>
    </row>
    <row r="93" spans="1:61" ht="12.75" customHeight="1">
      <c r="A93" s="546">
        <v>3</v>
      </c>
      <c r="B93" s="6" t="s">
        <v>716</v>
      </c>
      <c r="C93" s="111"/>
      <c r="D93" s="112"/>
      <c r="E93" s="306"/>
      <c r="F93" s="145">
        <f>AA93</f>
        <v>0.5357142857142857</v>
      </c>
      <c r="G93" s="497">
        <f>AB93</f>
        <v>1</v>
      </c>
      <c r="H93" s="272">
        <f>100*(F93/G93)</f>
        <v>53.57142857142857</v>
      </c>
      <c r="I93" s="440">
        <f>S93</f>
        <v>0.22</v>
      </c>
      <c r="J93" s="406">
        <f>T93</f>
        <v>1</v>
      </c>
      <c r="K93" s="461">
        <f>100*(I93/J93)</f>
        <v>22</v>
      </c>
      <c r="L93" s="122"/>
      <c r="M93" s="121"/>
      <c r="N93" s="435"/>
      <c r="O93" s="504">
        <f>C93+F93+I93+L93</f>
        <v>0.7557142857142857</v>
      </c>
      <c r="P93" s="475">
        <f>D93+G93+J93+M93</f>
        <v>2</v>
      </c>
      <c r="Q93" s="476">
        <f>100*O93/P93</f>
        <v>37.785714285714285</v>
      </c>
      <c r="R93" s="179" t="s">
        <v>164</v>
      </c>
      <c r="S93" s="180">
        <v>0.22</v>
      </c>
      <c r="T93" s="460">
        <v>1</v>
      </c>
      <c r="U93" s="347">
        <f>S93/T93</f>
        <v>0.22</v>
      </c>
      <c r="V93" s="438"/>
      <c r="W93" s="238"/>
      <c r="X93" s="315"/>
      <c r="Y93" s="437"/>
      <c r="Z93" s="14" t="s">
        <v>163</v>
      </c>
      <c r="AA93" s="106">
        <v>0.5357142857142857</v>
      </c>
      <c r="AB93" s="160">
        <v>1</v>
      </c>
      <c r="AC93" s="211">
        <f>AA93/AB93</f>
        <v>0.5357142857142857</v>
      </c>
      <c r="AD93" s="465"/>
      <c r="AE93" s="181"/>
      <c r="AF93" s="337"/>
      <c r="AG93" s="349"/>
      <c r="AH93" s="13"/>
      <c r="AI93" s="54"/>
      <c r="AJ93" s="55"/>
      <c r="AK93" s="56"/>
      <c r="AL93" s="11"/>
      <c r="AM93" s="54"/>
      <c r="AN93" s="55"/>
      <c r="AO93" s="57"/>
      <c r="AP93" s="20"/>
      <c r="AQ93" s="54"/>
      <c r="AR93" s="55"/>
      <c r="AS93" s="56"/>
      <c r="AT93" s="11"/>
      <c r="AU93" s="54"/>
      <c r="AV93" s="55"/>
      <c r="AW93" s="57"/>
      <c r="AX93" s="152"/>
      <c r="AY93" s="182"/>
      <c r="AZ93" s="675"/>
      <c r="BA93" s="168"/>
      <c r="BB93" s="104"/>
      <c r="BC93" s="686"/>
      <c r="BD93" s="663"/>
      <c r="BE93" s="183"/>
      <c r="BF93" s="169"/>
      <c r="BG93" s="248"/>
      <c r="BH93" s="248"/>
      <c r="BI93" s="249"/>
    </row>
    <row r="94" spans="1:61" s="188" customFormat="1" ht="12.75" customHeight="1">
      <c r="A94" s="546">
        <v>3</v>
      </c>
      <c r="B94" s="320" t="s">
        <v>750</v>
      </c>
      <c r="C94" s="111"/>
      <c r="D94" s="112"/>
      <c r="E94" s="306"/>
      <c r="F94" s="145">
        <f>AI94+AM94+AQ94+AU94+AY94+BC94</f>
        <v>14.559999999999999</v>
      </c>
      <c r="G94" s="212">
        <f>AJ94+AN94+AR94+AV94+AZ94+BD94</f>
        <v>29</v>
      </c>
      <c r="H94" s="272">
        <f>100*(F94/G94)</f>
        <v>50.206896551724135</v>
      </c>
      <c r="I94" s="45">
        <f>W94+AA94+AE94</f>
        <v>3.057319768295</v>
      </c>
      <c r="J94" s="44">
        <f>X94+AB94+AF94</f>
        <v>14</v>
      </c>
      <c r="K94" s="461">
        <f>100*(I94/J94)</f>
        <v>21.837998344964287</v>
      </c>
      <c r="L94" s="210"/>
      <c r="M94" s="120"/>
      <c r="N94" s="435"/>
      <c r="O94" s="504">
        <f>C94+F94+I94+L94</f>
        <v>17.617319768294998</v>
      </c>
      <c r="P94" s="475">
        <f>D94+G94+J94+M94</f>
        <v>43</v>
      </c>
      <c r="Q94" s="476">
        <f>100*O94/P94</f>
        <v>40.970511089058135</v>
      </c>
      <c r="R94" s="13"/>
      <c r="S94" s="439"/>
      <c r="T94" s="439"/>
      <c r="U94" s="518"/>
      <c r="V94" s="23" t="s">
        <v>164</v>
      </c>
      <c r="W94" s="106">
        <v>0.16666666666666666</v>
      </c>
      <c r="X94" s="160">
        <v>1</v>
      </c>
      <c r="Y94" s="243">
        <f>W94/X94</f>
        <v>0.16666666666666666</v>
      </c>
      <c r="Z94" s="179" t="s">
        <v>164</v>
      </c>
      <c r="AA94" s="59">
        <v>0.21</v>
      </c>
      <c r="AB94" s="65">
        <v>2</v>
      </c>
      <c r="AC94" s="56">
        <v>0.105</v>
      </c>
      <c r="AD94" s="109" t="s">
        <v>164</v>
      </c>
      <c r="AE94" s="156">
        <v>2.6806531016283337</v>
      </c>
      <c r="AF94" s="65">
        <v>11</v>
      </c>
      <c r="AG94" s="57">
        <f>AE94/AF94</f>
        <v>0.2436957365116667</v>
      </c>
      <c r="AH94" s="14" t="s">
        <v>163</v>
      </c>
      <c r="AI94" s="54">
        <v>1.99</v>
      </c>
      <c r="AJ94" s="55">
        <v>5</v>
      </c>
      <c r="AK94" s="56">
        <f>AI94/AJ94</f>
        <v>0.398</v>
      </c>
      <c r="AL94" s="22" t="s">
        <v>163</v>
      </c>
      <c r="AM94" s="54">
        <v>0.94</v>
      </c>
      <c r="AN94" s="55">
        <v>3</v>
      </c>
      <c r="AO94" s="57">
        <f>AM94/AN94</f>
        <v>0.3133333333333333</v>
      </c>
      <c r="AP94" s="14" t="s">
        <v>163</v>
      </c>
      <c r="AQ94" s="54">
        <v>2.95</v>
      </c>
      <c r="AR94" s="55">
        <v>4</v>
      </c>
      <c r="AS94" s="56">
        <v>0.74</v>
      </c>
      <c r="AT94" s="22" t="s">
        <v>163</v>
      </c>
      <c r="AU94" s="54">
        <v>2.34</v>
      </c>
      <c r="AV94" s="55">
        <v>4</v>
      </c>
      <c r="AW94" s="57">
        <v>0.59</v>
      </c>
      <c r="AX94" s="14" t="s">
        <v>163</v>
      </c>
      <c r="AY94" s="54">
        <v>2.91</v>
      </c>
      <c r="AZ94" s="62">
        <v>7</v>
      </c>
      <c r="BA94" s="56">
        <v>0.42</v>
      </c>
      <c r="BB94" s="22" t="s">
        <v>163</v>
      </c>
      <c r="BC94" s="126">
        <v>3.43</v>
      </c>
      <c r="BD94" s="65">
        <v>6</v>
      </c>
      <c r="BE94" s="57">
        <v>0.57</v>
      </c>
      <c r="BF94" s="169"/>
      <c r="BG94" s="189"/>
      <c r="BH94" s="189"/>
      <c r="BI94" s="190"/>
    </row>
    <row r="95" spans="1:61" s="187" customFormat="1" ht="12.75" customHeight="1">
      <c r="A95" s="546">
        <v>3</v>
      </c>
      <c r="B95" s="6" t="s">
        <v>696</v>
      </c>
      <c r="C95" s="111"/>
      <c r="D95" s="112"/>
      <c r="E95" s="314"/>
      <c r="F95" s="145">
        <f>AA95+AE95+AI95+AM95+AQ95+AU95+AY95+BC95</f>
        <v>57.437289155233294</v>
      </c>
      <c r="G95" s="212">
        <f>AB95+AF95+AJ95+AN95+AR95+AV95+AZ95+BD95</f>
        <v>99</v>
      </c>
      <c r="H95" s="272">
        <f>100*(F95/G95)</f>
        <v>58.01746379316495</v>
      </c>
      <c r="I95" s="172">
        <f>S95+W95</f>
        <v>3.3023718878948385</v>
      </c>
      <c r="J95" s="173">
        <f>T95+X95</f>
        <v>17</v>
      </c>
      <c r="K95" s="461">
        <f>100*(I95/J95)</f>
        <v>19.4257169876167</v>
      </c>
      <c r="L95" s="122"/>
      <c r="M95" s="121"/>
      <c r="N95" s="435"/>
      <c r="O95" s="505">
        <f>C95+F95+I95+L95</f>
        <v>60.73966104312813</v>
      </c>
      <c r="P95" s="392">
        <f>D95+G95+J95+M95</f>
        <v>116</v>
      </c>
      <c r="Q95" s="124">
        <f>100*O95/P95</f>
        <v>52.36177676131735</v>
      </c>
      <c r="R95" s="15" t="s">
        <v>164</v>
      </c>
      <c r="S95" s="238">
        <v>0.8797798734869673</v>
      </c>
      <c r="T95" s="315">
        <v>7</v>
      </c>
      <c r="U95" s="347">
        <f>S95/T95</f>
        <v>0.12568283906956676</v>
      </c>
      <c r="V95" s="23" t="s">
        <v>164</v>
      </c>
      <c r="W95" s="106">
        <v>2.422592014407871</v>
      </c>
      <c r="X95" s="160">
        <v>10</v>
      </c>
      <c r="Y95" s="243">
        <f>W95/X95</f>
        <v>0.2422592014407871</v>
      </c>
      <c r="Z95" s="14" t="s">
        <v>163</v>
      </c>
      <c r="AA95" s="332">
        <v>10.18500409650026</v>
      </c>
      <c r="AB95" s="333">
        <v>14</v>
      </c>
      <c r="AC95" s="346">
        <f>AA95/AB95</f>
        <v>0.7275002926071614</v>
      </c>
      <c r="AD95" s="110" t="s">
        <v>163</v>
      </c>
      <c r="AE95" s="156">
        <v>8.992285058733035</v>
      </c>
      <c r="AF95" s="65">
        <v>16</v>
      </c>
      <c r="AG95" s="57">
        <f>AE95/AF95</f>
        <v>0.5620178161708147</v>
      </c>
      <c r="AH95" s="14" t="s">
        <v>163</v>
      </c>
      <c r="AI95" s="54">
        <v>9.6</v>
      </c>
      <c r="AJ95" s="55">
        <v>15</v>
      </c>
      <c r="AK95" s="56">
        <f>AI95/AJ95</f>
        <v>0.64</v>
      </c>
      <c r="AL95" s="22" t="s">
        <v>163</v>
      </c>
      <c r="AM95" s="54">
        <v>7.71</v>
      </c>
      <c r="AN95" s="55">
        <v>14</v>
      </c>
      <c r="AO95" s="57">
        <f>AM95/AN95</f>
        <v>0.5507142857142857</v>
      </c>
      <c r="AP95" s="14" t="s">
        <v>163</v>
      </c>
      <c r="AQ95" s="54">
        <v>7.19</v>
      </c>
      <c r="AR95" s="55">
        <v>14</v>
      </c>
      <c r="AS95" s="56">
        <f>AQ95/13</f>
        <v>0.5530769230769231</v>
      </c>
      <c r="AT95" s="22" t="s">
        <v>163</v>
      </c>
      <c r="AU95" s="54">
        <v>7.36</v>
      </c>
      <c r="AV95" s="55">
        <v>12</v>
      </c>
      <c r="AW95" s="57">
        <v>0.61</v>
      </c>
      <c r="AX95" s="14" t="s">
        <v>163</v>
      </c>
      <c r="AY95" s="54">
        <v>6.4</v>
      </c>
      <c r="AZ95" s="62">
        <v>14</v>
      </c>
      <c r="BA95" s="56">
        <v>0.46</v>
      </c>
      <c r="BB95" s="11"/>
      <c r="BC95" s="126"/>
      <c r="BD95" s="65"/>
      <c r="BE95" s="57"/>
      <c r="BF95" s="169"/>
      <c r="BG95" s="189"/>
      <c r="BH95" s="189"/>
      <c r="BI95" s="190"/>
    </row>
    <row r="96" spans="1:61" s="187" customFormat="1" ht="12.75" customHeight="1">
      <c r="A96" s="546">
        <v>3</v>
      </c>
      <c r="B96" s="6" t="s">
        <v>334</v>
      </c>
      <c r="C96" s="111"/>
      <c r="D96" s="112"/>
      <c r="E96" s="306"/>
      <c r="F96" s="251"/>
      <c r="G96" s="266"/>
      <c r="H96" s="277"/>
      <c r="I96" s="41">
        <f>S96+W96+AA96+AE96+AI96+AM96+AQ96+AU96+AY96+BC96+BG96</f>
        <v>7.830620726546154</v>
      </c>
      <c r="J96" s="44">
        <f>T96+X96+AB96+AF96+AJ96+AN96+AR96+AV96+AZ96+BD96+BH96</f>
        <v>41</v>
      </c>
      <c r="K96" s="461">
        <f>100*(I96/J96)</f>
        <v>19.099074942795497</v>
      </c>
      <c r="L96" s="122"/>
      <c r="M96" s="121"/>
      <c r="N96" s="435"/>
      <c r="O96" s="505">
        <f>C96+F96+I96+L96</f>
        <v>7.830620726546154</v>
      </c>
      <c r="P96" s="392">
        <f>D96+G96+J96+M96</f>
        <v>41</v>
      </c>
      <c r="Q96" s="124">
        <f>100*O96/P96</f>
        <v>19.099074942795497</v>
      </c>
      <c r="R96" s="15" t="s">
        <v>164</v>
      </c>
      <c r="S96" s="238">
        <v>0.6006650354476442</v>
      </c>
      <c r="T96" s="315">
        <v>4</v>
      </c>
      <c r="U96" s="347">
        <f>S96/T96</f>
        <v>0.15016625886191104</v>
      </c>
      <c r="V96" s="23" t="s">
        <v>164</v>
      </c>
      <c r="W96" s="106">
        <v>2.273909692855715</v>
      </c>
      <c r="X96" s="160">
        <v>10</v>
      </c>
      <c r="Y96" s="243">
        <f>W96/X96</f>
        <v>0.2273909692855715</v>
      </c>
      <c r="Z96" s="15" t="s">
        <v>164</v>
      </c>
      <c r="AA96" s="332">
        <v>2.1781987577639748</v>
      </c>
      <c r="AB96" s="333">
        <v>9</v>
      </c>
      <c r="AC96" s="346">
        <f>AA96/AB96</f>
        <v>0.2420220841959972</v>
      </c>
      <c r="AD96" s="109" t="s">
        <v>164</v>
      </c>
      <c r="AE96" s="156">
        <v>0.7878472404788194</v>
      </c>
      <c r="AF96" s="65">
        <v>7</v>
      </c>
      <c r="AG96" s="57">
        <f>AE96/AF96</f>
        <v>0.11254960578268848</v>
      </c>
      <c r="AH96" s="15" t="s">
        <v>164</v>
      </c>
      <c r="AI96" s="54">
        <v>1.99</v>
      </c>
      <c r="AJ96" s="55">
        <v>11</v>
      </c>
      <c r="AK96" s="56">
        <f>AI96/AJ96</f>
        <v>0.1809090909090909</v>
      </c>
      <c r="AL96" s="571"/>
      <c r="AM96" s="55"/>
      <c r="AN96" s="58"/>
      <c r="AO96" s="57"/>
      <c r="AP96" s="638"/>
      <c r="AQ96" s="55"/>
      <c r="AR96" s="58"/>
      <c r="AS96" s="78"/>
      <c r="AT96" s="571"/>
      <c r="AU96" s="55"/>
      <c r="AV96" s="58"/>
      <c r="AW96" s="515"/>
      <c r="AX96" s="31"/>
      <c r="AY96" s="55"/>
      <c r="AZ96" s="677"/>
      <c r="BA96" s="77"/>
      <c r="BB96" s="752"/>
      <c r="BC96" s="687"/>
      <c r="BD96" s="59"/>
      <c r="BE96" s="75"/>
      <c r="BF96" s="169"/>
      <c r="BG96" s="189"/>
      <c r="BH96" s="189"/>
      <c r="BI96" s="190"/>
    </row>
    <row r="97" spans="1:61" s="187" customFormat="1" ht="12.75" customHeight="1">
      <c r="A97" s="546">
        <v>3</v>
      </c>
      <c r="B97" s="5" t="s">
        <v>12</v>
      </c>
      <c r="C97" s="111"/>
      <c r="D97" s="112"/>
      <c r="E97" s="306"/>
      <c r="F97" s="145">
        <f>AA97+AE97+AI97+AM97+AQ97+AU97+AY97+BC97</f>
        <v>44.71419672119833</v>
      </c>
      <c r="G97" s="212">
        <f>AB97+AF97+AJ97+AN97+AR97+AV97+AZ97+BD97</f>
        <v>88</v>
      </c>
      <c r="H97" s="272">
        <f>100*(F97/G97)</f>
        <v>50.81158718317992</v>
      </c>
      <c r="I97" s="172">
        <f>S97+W97</f>
        <v>3.3452766257787117</v>
      </c>
      <c r="J97" s="173">
        <f>T97+X97</f>
        <v>20</v>
      </c>
      <c r="K97" s="461">
        <f>100*(I97/J97)</f>
        <v>16.726383128893556</v>
      </c>
      <c r="L97" s="122"/>
      <c r="M97" s="121"/>
      <c r="N97" s="435"/>
      <c r="O97" s="505">
        <f>C97+F97+I97+L97</f>
        <v>48.059473346977036</v>
      </c>
      <c r="P97" s="392">
        <f>D97+G97+J97+M97</f>
        <v>108</v>
      </c>
      <c r="Q97" s="124">
        <f>100*O97/P97</f>
        <v>44.499512358312074</v>
      </c>
      <c r="R97" s="15" t="s">
        <v>164</v>
      </c>
      <c r="S97" s="238">
        <v>1.4809733037287214</v>
      </c>
      <c r="T97" s="315">
        <v>9</v>
      </c>
      <c r="U97" s="347">
        <f>S97/T97</f>
        <v>0.16455258930319128</v>
      </c>
      <c r="V97" s="23" t="s">
        <v>164</v>
      </c>
      <c r="W97" s="106">
        <v>1.8643033220499905</v>
      </c>
      <c r="X97" s="160">
        <v>11</v>
      </c>
      <c r="Y97" s="243">
        <f>W97/X97</f>
        <v>0.16948212018636277</v>
      </c>
      <c r="Z97" s="14" t="s">
        <v>163</v>
      </c>
      <c r="AA97" s="332">
        <v>7.602028628754971</v>
      </c>
      <c r="AB97" s="333">
        <v>12</v>
      </c>
      <c r="AC97" s="346">
        <f>AA97/AB97</f>
        <v>0.633502385729581</v>
      </c>
      <c r="AD97" s="110" t="s">
        <v>163</v>
      </c>
      <c r="AE97" s="156">
        <v>8.332168092443354</v>
      </c>
      <c r="AF97" s="65">
        <v>15</v>
      </c>
      <c r="AG97" s="57">
        <f>AE97/AF97</f>
        <v>0.555477872829557</v>
      </c>
      <c r="AH97" s="14" t="s">
        <v>163</v>
      </c>
      <c r="AI97" s="54">
        <v>8.43</v>
      </c>
      <c r="AJ97" s="55">
        <v>14</v>
      </c>
      <c r="AK97" s="56">
        <f>AI97/AJ97</f>
        <v>0.6021428571428571</v>
      </c>
      <c r="AL97" s="22" t="s">
        <v>163</v>
      </c>
      <c r="AM97" s="54">
        <v>6.07</v>
      </c>
      <c r="AN97" s="55">
        <v>13</v>
      </c>
      <c r="AO97" s="57">
        <f>AM97/AN97</f>
        <v>0.46692307692307694</v>
      </c>
      <c r="AP97" s="14" t="s">
        <v>163</v>
      </c>
      <c r="AQ97" s="54">
        <v>3.98</v>
      </c>
      <c r="AR97" s="55">
        <v>9</v>
      </c>
      <c r="AS97" s="56">
        <v>0.44</v>
      </c>
      <c r="AT97" s="22" t="s">
        <v>163</v>
      </c>
      <c r="AU97" s="54">
        <v>5.08</v>
      </c>
      <c r="AV97" s="55">
        <v>12</v>
      </c>
      <c r="AW97" s="57">
        <v>0.42</v>
      </c>
      <c r="AX97" s="14" t="s">
        <v>163</v>
      </c>
      <c r="AY97" s="54">
        <v>4.45</v>
      </c>
      <c r="AZ97" s="62">
        <v>11</v>
      </c>
      <c r="BA97" s="56">
        <v>0.4</v>
      </c>
      <c r="BB97" s="22" t="s">
        <v>163</v>
      </c>
      <c r="BC97" s="126">
        <v>0.77</v>
      </c>
      <c r="BD97" s="65">
        <v>2</v>
      </c>
      <c r="BE97" s="57">
        <v>0.26</v>
      </c>
      <c r="BF97" s="169"/>
      <c r="BG97" s="189"/>
      <c r="BH97" s="189"/>
      <c r="BI97" s="190"/>
    </row>
    <row r="98" spans="1:61" s="193" customFormat="1" ht="12.75" customHeight="1">
      <c r="A98" s="545">
        <v>3</v>
      </c>
      <c r="B98" s="320" t="s">
        <v>448</v>
      </c>
      <c r="C98" s="310"/>
      <c r="D98" s="113"/>
      <c r="E98" s="311"/>
      <c r="F98" s="103">
        <f>AA98+AE98+AI98+AM98+AQ98+AU98+AY98+BC98</f>
        <v>1.0963636363636362</v>
      </c>
      <c r="G98" s="212">
        <f>AB98+AF98+AJ98+AN98+AR98+AV98+AZ98+BD98</f>
        <v>2</v>
      </c>
      <c r="H98" s="283">
        <f>100*(F98/G98)</f>
        <v>54.81818181818181</v>
      </c>
      <c r="I98" s="172">
        <f>AA98</f>
        <v>0.13636363636363635</v>
      </c>
      <c r="J98" s="173">
        <f>AB98</f>
        <v>1</v>
      </c>
      <c r="K98" s="461">
        <f>100*(I98/J98)</f>
        <v>13.636363636363635</v>
      </c>
      <c r="L98" s="286"/>
      <c r="M98" s="257"/>
      <c r="N98" s="436"/>
      <c r="O98" s="505">
        <f>C98+F98+I98+L98</f>
        <v>1.2327272727272724</v>
      </c>
      <c r="P98" s="392">
        <f>D98+G98+J98+M98</f>
        <v>3</v>
      </c>
      <c r="Q98" s="124">
        <f>100*O98/P98</f>
        <v>41.090909090909086</v>
      </c>
      <c r="R98" s="176"/>
      <c r="S98" s="439"/>
      <c r="T98" s="439"/>
      <c r="U98" s="518"/>
      <c r="V98" s="178"/>
      <c r="W98" s="59"/>
      <c r="X98" s="66"/>
      <c r="Y98" s="391"/>
      <c r="Z98" s="179" t="s">
        <v>164</v>
      </c>
      <c r="AA98" s="105">
        <v>0.13636363636363635</v>
      </c>
      <c r="AB98" s="160">
        <v>1</v>
      </c>
      <c r="AC98" s="211">
        <f>AA98/AB98</f>
        <v>0.13636363636363635</v>
      </c>
      <c r="AD98" s="140"/>
      <c r="AE98" s="67"/>
      <c r="AF98" s="54"/>
      <c r="AG98" s="344"/>
      <c r="AH98" s="136"/>
      <c r="AI98" s="67"/>
      <c r="AJ98" s="79"/>
      <c r="AK98" s="197"/>
      <c r="AL98" s="191"/>
      <c r="AM98" s="192"/>
      <c r="AN98" s="192"/>
      <c r="AO98" s="146"/>
      <c r="AP98" s="136"/>
      <c r="AQ98" s="67"/>
      <c r="AR98" s="79"/>
      <c r="AS98" s="142"/>
      <c r="AT98" s="140"/>
      <c r="AU98" s="61"/>
      <c r="AV98" s="79"/>
      <c r="AW98" s="200"/>
      <c r="AX98" s="14" t="s">
        <v>163</v>
      </c>
      <c r="AY98" s="54">
        <v>0.96</v>
      </c>
      <c r="AZ98" s="62">
        <v>1</v>
      </c>
      <c r="BA98" s="68">
        <v>0.96</v>
      </c>
      <c r="BB98" s="191"/>
      <c r="BC98" s="192"/>
      <c r="BD98" s="203"/>
      <c r="BE98" s="200"/>
      <c r="BF98" s="196"/>
      <c r="BG98" s="192"/>
      <c r="BH98" s="192"/>
      <c r="BI98" s="197"/>
    </row>
    <row r="99" spans="1:61" ht="12.75" customHeight="1">
      <c r="A99" s="546">
        <v>3</v>
      </c>
      <c r="B99" s="320" t="s">
        <v>744</v>
      </c>
      <c r="C99" s="326"/>
      <c r="D99" s="318"/>
      <c r="E99" s="328"/>
      <c r="F99" s="502"/>
      <c r="G99" s="498"/>
      <c r="H99" s="328"/>
      <c r="I99" s="440">
        <f>W99</f>
        <v>0.12</v>
      </c>
      <c r="J99" s="406">
        <f>X99</f>
        <v>1</v>
      </c>
      <c r="K99" s="461">
        <f>100*(I99/J99)</f>
        <v>12</v>
      </c>
      <c r="L99" s="326"/>
      <c r="M99" s="121"/>
      <c r="N99" s="435"/>
      <c r="O99" s="504">
        <f>C99+F99+I99+L99</f>
        <v>0.12</v>
      </c>
      <c r="P99" s="475">
        <f>D99+G99+J99+M99</f>
        <v>1</v>
      </c>
      <c r="Q99" s="476">
        <f>100*O99/P99</f>
        <v>12</v>
      </c>
      <c r="R99" s="13"/>
      <c r="S99" s="439"/>
      <c r="T99" s="439"/>
      <c r="U99" s="518"/>
      <c r="V99" s="23" t="s">
        <v>164</v>
      </c>
      <c r="W99" s="106">
        <v>0.12</v>
      </c>
      <c r="X99" s="319">
        <v>1</v>
      </c>
      <c r="Y99" s="57">
        <f>W99/X99</f>
        <v>0.12</v>
      </c>
      <c r="Z99" s="20"/>
      <c r="AA99" s="54"/>
      <c r="AB99" s="65"/>
      <c r="AC99" s="56"/>
      <c r="AD99" s="11"/>
      <c r="AE99" s="54"/>
      <c r="AF99" s="55"/>
      <c r="AG99" s="57"/>
      <c r="AH99" s="152"/>
      <c r="AI99" s="182"/>
      <c r="AJ99" s="167"/>
      <c r="AK99" s="168"/>
      <c r="AL99" s="104"/>
      <c r="AM99" s="182"/>
      <c r="AN99" s="167"/>
      <c r="AO99" s="183"/>
      <c r="AP99" s="169"/>
      <c r="AQ99" s="248"/>
      <c r="AR99" s="248"/>
      <c r="AS99" s="249"/>
      <c r="AT99" s="323"/>
      <c r="AU99" s="248"/>
      <c r="AV99" s="248"/>
      <c r="AW99" s="324"/>
      <c r="AX99" s="325"/>
      <c r="AY99" s="248"/>
      <c r="AZ99" s="674"/>
      <c r="BA99" s="249"/>
      <c r="BB99" s="323"/>
      <c r="BC99" s="685"/>
      <c r="BD99" s="253"/>
      <c r="BE99" s="324"/>
      <c r="BF99" s="325"/>
      <c r="BG99" s="248"/>
      <c r="BH99" s="248"/>
      <c r="BI99" s="249"/>
    </row>
    <row r="100" spans="1:61" s="193" customFormat="1" ht="12.75" customHeight="1">
      <c r="A100" s="546">
        <v>2.5</v>
      </c>
      <c r="B100" s="755" t="s">
        <v>468</v>
      </c>
      <c r="C100" s="310"/>
      <c r="D100" s="112"/>
      <c r="E100" s="577"/>
      <c r="F100" s="239"/>
      <c r="G100" s="266"/>
      <c r="H100" s="303"/>
      <c r="I100" s="583">
        <f>AA100+AE100+AI100+AM100+AQ100+AU100+AY100+BC100+BG100</f>
        <v>0.96</v>
      </c>
      <c r="J100" s="44">
        <f>AB100+AF100+AJ100+AN100+AR100+AV100+AZ100+BD100+BH100</f>
        <v>1</v>
      </c>
      <c r="K100" s="284">
        <f>100*(I100/J100)</f>
        <v>96</v>
      </c>
      <c r="L100" s="278"/>
      <c r="M100" s="201"/>
      <c r="N100" s="279"/>
      <c r="O100" s="504">
        <f>C100+F100+I100+L100</f>
        <v>0.96</v>
      </c>
      <c r="P100" s="475">
        <f>D100+G100+J100+M100</f>
        <v>1</v>
      </c>
      <c r="Q100" s="476">
        <f>100*O100/P100</f>
        <v>96</v>
      </c>
      <c r="R100" s="176"/>
      <c r="S100" s="439"/>
      <c r="T100" s="439"/>
      <c r="U100" s="518"/>
      <c r="V100" s="178"/>
      <c r="W100" s="59"/>
      <c r="X100" s="66"/>
      <c r="Y100" s="391"/>
      <c r="Z100" s="176"/>
      <c r="AA100" s="59"/>
      <c r="AB100" s="66"/>
      <c r="AC100" s="56"/>
      <c r="AD100" s="191"/>
      <c r="AE100" s="192"/>
      <c r="AF100" s="203"/>
      <c r="AG100" s="350"/>
      <c r="AH100" s="125"/>
      <c r="AI100" s="54"/>
      <c r="AJ100" s="67"/>
      <c r="AK100" s="68"/>
      <c r="AL100" s="135"/>
      <c r="AM100" s="54"/>
      <c r="AN100" s="67"/>
      <c r="AO100" s="76"/>
      <c r="AP100" s="15" t="s">
        <v>164</v>
      </c>
      <c r="AQ100" s="54">
        <v>0.96</v>
      </c>
      <c r="AR100" s="67">
        <v>1</v>
      </c>
      <c r="AS100" s="68">
        <v>0.96</v>
      </c>
      <c r="AT100" s="135"/>
      <c r="AU100" s="54"/>
      <c r="AV100" s="67"/>
      <c r="AW100" s="76"/>
      <c r="AX100" s="125"/>
      <c r="AY100" s="54"/>
      <c r="AZ100" s="62"/>
      <c r="BA100" s="68"/>
      <c r="BB100" s="135"/>
      <c r="BC100" s="126"/>
      <c r="BD100" s="128"/>
      <c r="BE100" s="76"/>
      <c r="BF100" s="125"/>
      <c r="BG100" s="54"/>
      <c r="BH100" s="61"/>
      <c r="BI100" s="68"/>
    </row>
    <row r="101" spans="1:61" s="187" customFormat="1" ht="12.75" customHeight="1">
      <c r="A101" s="546">
        <v>2.5</v>
      </c>
      <c r="B101" s="755" t="s">
        <v>8</v>
      </c>
      <c r="C101" s="111"/>
      <c r="D101" s="112"/>
      <c r="E101" s="307"/>
      <c r="F101" s="103">
        <v>5.81</v>
      </c>
      <c r="G101" s="212">
        <v>6</v>
      </c>
      <c r="H101" s="283">
        <f>100*(F101/G101)</f>
        <v>96.83333333333333</v>
      </c>
      <c r="I101" s="705">
        <f>AM101</f>
        <v>0.92</v>
      </c>
      <c r="J101" s="44">
        <f>AN101</f>
        <v>1</v>
      </c>
      <c r="K101" s="284">
        <f>100*(I101/J101)</f>
        <v>92</v>
      </c>
      <c r="L101" s="210"/>
      <c r="M101" s="120"/>
      <c r="N101" s="435"/>
      <c r="O101" s="505">
        <f>C101+F101+I101+L101</f>
        <v>6.7299999999999995</v>
      </c>
      <c r="P101" s="392">
        <f>D101+G101+J101+M101</f>
        <v>7</v>
      </c>
      <c r="Q101" s="124">
        <f>100*O101/P101</f>
        <v>96.14285714285714</v>
      </c>
      <c r="R101" s="176"/>
      <c r="S101" s="439"/>
      <c r="T101" s="439"/>
      <c r="U101" s="518"/>
      <c r="V101" s="178"/>
      <c r="W101" s="59"/>
      <c r="X101" s="66"/>
      <c r="Y101" s="391"/>
      <c r="Z101" s="176"/>
      <c r="AA101" s="59"/>
      <c r="AB101" s="66"/>
      <c r="AC101" s="56"/>
      <c r="AD101" s="11"/>
      <c r="AE101" s="59"/>
      <c r="AF101" s="132"/>
      <c r="AG101" s="57"/>
      <c r="AH101" s="13"/>
      <c r="AI101" s="54"/>
      <c r="AJ101" s="55"/>
      <c r="AK101" s="56"/>
      <c r="AL101" s="23" t="s">
        <v>164</v>
      </c>
      <c r="AM101" s="54">
        <v>0.92</v>
      </c>
      <c r="AN101" s="55">
        <v>1</v>
      </c>
      <c r="AO101" s="57">
        <v>0.92</v>
      </c>
      <c r="AP101" s="14" t="s">
        <v>163</v>
      </c>
      <c r="AQ101" s="54">
        <v>5.81</v>
      </c>
      <c r="AR101" s="55">
        <v>6</v>
      </c>
      <c r="AS101" s="56">
        <v>0.97</v>
      </c>
      <c r="AT101" s="11"/>
      <c r="AU101" s="54"/>
      <c r="AV101" s="67"/>
      <c r="AW101" s="76"/>
      <c r="AX101" s="13"/>
      <c r="AY101" s="80"/>
      <c r="AZ101" s="62"/>
      <c r="BA101" s="56"/>
      <c r="BB101" s="26"/>
      <c r="BC101" s="652"/>
      <c r="BD101" s="65"/>
      <c r="BE101" s="57"/>
      <c r="BF101" s="169"/>
      <c r="BG101" s="189"/>
      <c r="BH101" s="189"/>
      <c r="BI101" s="190"/>
    </row>
    <row r="102" spans="1:61" s="187" customFormat="1" ht="12.75" customHeight="1">
      <c r="A102" s="546">
        <v>2.5</v>
      </c>
      <c r="B102" s="805" t="s">
        <v>79</v>
      </c>
      <c r="C102" s="111"/>
      <c r="D102" s="112"/>
      <c r="E102" s="307"/>
      <c r="F102" s="239"/>
      <c r="G102" s="266"/>
      <c r="H102" s="289"/>
      <c r="I102" s="583">
        <f>AA102+AE102+AI102+AM102+AQ102+AU102+AY102+BC102+BG102</f>
        <v>11.8</v>
      </c>
      <c r="J102" s="44">
        <f>AB102+AF102+AJ102+AN102+AR102+AV102+AZ102+BD102+BH102</f>
        <v>18</v>
      </c>
      <c r="K102" s="284">
        <f>100*(I102/J102)</f>
        <v>65.55555555555556</v>
      </c>
      <c r="L102" s="122"/>
      <c r="M102" s="121"/>
      <c r="N102" s="435"/>
      <c r="O102" s="504">
        <f>C102+F102+I102+L102</f>
        <v>11.8</v>
      </c>
      <c r="P102" s="475">
        <f>D102+G102+J102+M102</f>
        <v>18</v>
      </c>
      <c r="Q102" s="476">
        <f>100*O102/P102</f>
        <v>65.55555555555556</v>
      </c>
      <c r="R102" s="176"/>
      <c r="S102" s="439"/>
      <c r="T102" s="439"/>
      <c r="U102" s="518"/>
      <c r="V102" s="178"/>
      <c r="W102" s="59"/>
      <c r="X102" s="66"/>
      <c r="Y102" s="391"/>
      <c r="Z102" s="176"/>
      <c r="AA102" s="59"/>
      <c r="AB102" s="66"/>
      <c r="AC102" s="56"/>
      <c r="AD102" s="11"/>
      <c r="AE102" s="59"/>
      <c r="AF102" s="132"/>
      <c r="AG102" s="57"/>
      <c r="AH102" s="13"/>
      <c r="AI102" s="54"/>
      <c r="AJ102" s="55"/>
      <c r="AK102" s="56"/>
      <c r="AL102" s="11"/>
      <c r="AM102" s="54"/>
      <c r="AN102" s="55"/>
      <c r="AO102" s="57"/>
      <c r="AP102" s="15" t="s">
        <v>164</v>
      </c>
      <c r="AQ102" s="54">
        <v>1.41</v>
      </c>
      <c r="AR102" s="55">
        <v>3</v>
      </c>
      <c r="AS102" s="56">
        <v>0.47</v>
      </c>
      <c r="AT102" s="23" t="s">
        <v>164</v>
      </c>
      <c r="AU102" s="54">
        <v>2.2</v>
      </c>
      <c r="AV102" s="55">
        <v>3</v>
      </c>
      <c r="AW102" s="57">
        <v>0.73</v>
      </c>
      <c r="AX102" s="15" t="s">
        <v>164</v>
      </c>
      <c r="AY102" s="54">
        <v>3.56</v>
      </c>
      <c r="AZ102" s="62">
        <v>5</v>
      </c>
      <c r="BA102" s="56">
        <v>0.71</v>
      </c>
      <c r="BB102" s="23" t="s">
        <v>164</v>
      </c>
      <c r="BC102" s="126">
        <v>3.72</v>
      </c>
      <c r="BD102" s="65">
        <v>5</v>
      </c>
      <c r="BE102" s="57">
        <v>0.74</v>
      </c>
      <c r="BF102" s="15" t="s">
        <v>164</v>
      </c>
      <c r="BG102" s="106">
        <v>0.91</v>
      </c>
      <c r="BH102" s="159">
        <v>2</v>
      </c>
      <c r="BI102" s="164">
        <f>BG102/BH102</f>
        <v>0.455</v>
      </c>
    </row>
    <row r="103" spans="1:61" s="188" customFormat="1" ht="12.75" customHeight="1">
      <c r="A103" s="547">
        <v>2.5</v>
      </c>
      <c r="B103" s="805" t="s">
        <v>217</v>
      </c>
      <c r="C103" s="111"/>
      <c r="D103" s="112"/>
      <c r="E103" s="307"/>
      <c r="F103" s="103">
        <f>AY103+BC103</f>
        <v>5.57</v>
      </c>
      <c r="G103" s="212">
        <f>AZ103+BD103</f>
        <v>6</v>
      </c>
      <c r="H103" s="283">
        <f>100*(F103/G103)</f>
        <v>92.83333333333333</v>
      </c>
      <c r="I103" s="705">
        <f>AE103+AI103+AM103+AQ103+AU103</f>
        <v>2.57</v>
      </c>
      <c r="J103" s="44">
        <f>AF103+AJ103+AN103+AR103+AV103</f>
        <v>4</v>
      </c>
      <c r="K103" s="284">
        <f>100*(I103/J103)</f>
        <v>64.25</v>
      </c>
      <c r="L103" s="210"/>
      <c r="M103" s="120"/>
      <c r="N103" s="435"/>
      <c r="O103" s="505">
        <f>C103+F103+I103+L103</f>
        <v>8.14</v>
      </c>
      <c r="P103" s="392">
        <f>D103+G103+J103+M103</f>
        <v>10</v>
      </c>
      <c r="Q103" s="124">
        <f>100*O103/P103</f>
        <v>81.4</v>
      </c>
      <c r="R103" s="176"/>
      <c r="S103" s="439"/>
      <c r="T103" s="439"/>
      <c r="U103" s="518"/>
      <c r="V103" s="178"/>
      <c r="W103" s="59"/>
      <c r="X103" s="66"/>
      <c r="Y103" s="391"/>
      <c r="Z103" s="176"/>
      <c r="AA103" s="59"/>
      <c r="AB103" s="66"/>
      <c r="AC103" s="56"/>
      <c r="AD103" s="11"/>
      <c r="AE103" s="59"/>
      <c r="AF103" s="132"/>
      <c r="AG103" s="57"/>
      <c r="AH103" s="13"/>
      <c r="AI103" s="54"/>
      <c r="AJ103" s="55"/>
      <c r="AK103" s="56"/>
      <c r="AL103" s="11"/>
      <c r="AM103" s="54"/>
      <c r="AN103" s="55"/>
      <c r="AO103" s="57"/>
      <c r="AP103" s="15" t="s">
        <v>164</v>
      </c>
      <c r="AQ103" s="54">
        <v>0.94</v>
      </c>
      <c r="AR103" s="55">
        <v>1</v>
      </c>
      <c r="AS103" s="56">
        <v>0.94</v>
      </c>
      <c r="AT103" s="23" t="s">
        <v>164</v>
      </c>
      <c r="AU103" s="54">
        <v>1.63</v>
      </c>
      <c r="AV103" s="55">
        <v>3</v>
      </c>
      <c r="AW103" s="57">
        <v>0.54</v>
      </c>
      <c r="AX103" s="14" t="s">
        <v>163</v>
      </c>
      <c r="AY103" s="54">
        <v>4.61</v>
      </c>
      <c r="AZ103" s="62">
        <v>5</v>
      </c>
      <c r="BA103" s="56">
        <v>0.92</v>
      </c>
      <c r="BB103" s="22" t="s">
        <v>163</v>
      </c>
      <c r="BC103" s="126">
        <v>0.96</v>
      </c>
      <c r="BD103" s="65">
        <v>1</v>
      </c>
      <c r="BE103" s="57">
        <v>0.96</v>
      </c>
      <c r="BF103" s="169"/>
      <c r="BG103" s="189"/>
      <c r="BH103" s="189"/>
      <c r="BI103" s="190"/>
    </row>
    <row r="104" spans="1:61" s="187" customFormat="1" ht="12.75" customHeight="1">
      <c r="A104" s="546">
        <v>2.5</v>
      </c>
      <c r="B104" s="805" t="s">
        <v>73</v>
      </c>
      <c r="C104" s="111"/>
      <c r="D104" s="112"/>
      <c r="E104" s="307"/>
      <c r="F104" s="103">
        <v>4.67</v>
      </c>
      <c r="G104" s="212">
        <v>5</v>
      </c>
      <c r="H104" s="283">
        <f>100*(F104/G104)</f>
        <v>93.39999999999999</v>
      </c>
      <c r="I104" s="705">
        <f>AE104+AI104+AM104+AQ104+AU104+AY104</f>
        <v>10.83</v>
      </c>
      <c r="J104" s="44">
        <f>AF104+AJ104+AN104+AR104+AV104+AZ104</f>
        <v>18</v>
      </c>
      <c r="K104" s="284">
        <f>100*(I104/J104)</f>
        <v>60.16666666666667</v>
      </c>
      <c r="L104" s="210"/>
      <c r="M104" s="120"/>
      <c r="N104" s="435"/>
      <c r="O104" s="504">
        <f>C104+F104+I104+L104</f>
        <v>15.5</v>
      </c>
      <c r="P104" s="475">
        <f>D104+G104+J104+M104</f>
        <v>23</v>
      </c>
      <c r="Q104" s="476">
        <f>100*O104/P104</f>
        <v>67.3913043478261</v>
      </c>
      <c r="R104" s="176"/>
      <c r="S104" s="439"/>
      <c r="T104" s="439"/>
      <c r="U104" s="518"/>
      <c r="V104" s="178"/>
      <c r="W104" s="59"/>
      <c r="X104" s="66"/>
      <c r="Y104" s="391"/>
      <c r="Z104" s="176"/>
      <c r="AA104" s="59"/>
      <c r="AB104" s="66"/>
      <c r="AC104" s="56"/>
      <c r="AD104" s="11"/>
      <c r="AE104" s="59"/>
      <c r="AF104" s="132"/>
      <c r="AG104" s="57"/>
      <c r="AH104" s="15" t="s">
        <v>164</v>
      </c>
      <c r="AI104" s="54">
        <v>0.88</v>
      </c>
      <c r="AJ104" s="55">
        <v>1</v>
      </c>
      <c r="AK104" s="56">
        <f>AI104/AJ104</f>
        <v>0.88</v>
      </c>
      <c r="AL104" s="23" t="s">
        <v>164</v>
      </c>
      <c r="AM104" s="54">
        <v>1.62</v>
      </c>
      <c r="AN104" s="55">
        <v>2</v>
      </c>
      <c r="AO104" s="57">
        <f>AM104/AN104</f>
        <v>0.81</v>
      </c>
      <c r="AP104" s="15" t="s">
        <v>164</v>
      </c>
      <c r="AQ104" s="54">
        <v>4.09</v>
      </c>
      <c r="AR104" s="55">
        <v>6</v>
      </c>
      <c r="AS104" s="56">
        <v>0.68</v>
      </c>
      <c r="AT104" s="23" t="s">
        <v>164</v>
      </c>
      <c r="AU104" s="54">
        <v>1.34</v>
      </c>
      <c r="AV104" s="55">
        <v>2</v>
      </c>
      <c r="AW104" s="57">
        <v>0.67</v>
      </c>
      <c r="AX104" s="15" t="s">
        <v>164</v>
      </c>
      <c r="AY104" s="54">
        <v>2.9</v>
      </c>
      <c r="AZ104" s="62">
        <v>7</v>
      </c>
      <c r="BA104" s="56">
        <v>0.41</v>
      </c>
      <c r="BB104" s="22" t="s">
        <v>163</v>
      </c>
      <c r="BC104" s="126">
        <v>4.67</v>
      </c>
      <c r="BD104" s="65">
        <v>5</v>
      </c>
      <c r="BE104" s="57">
        <v>0.93</v>
      </c>
      <c r="BF104" s="169"/>
      <c r="BG104" s="189"/>
      <c r="BH104" s="189"/>
      <c r="BI104" s="190"/>
    </row>
    <row r="105" spans="1:61" s="187" customFormat="1" ht="12.75" customHeight="1">
      <c r="A105" s="547">
        <v>2.5</v>
      </c>
      <c r="B105" s="805" t="s">
        <v>80</v>
      </c>
      <c r="C105" s="111"/>
      <c r="D105" s="112"/>
      <c r="E105" s="307"/>
      <c r="F105" s="103">
        <f>AU105+AY105+BC105</f>
        <v>9.17</v>
      </c>
      <c r="G105" s="212">
        <f>AV105+AZ105+BD105</f>
        <v>14</v>
      </c>
      <c r="H105" s="283">
        <f>100*(F105/G105)</f>
        <v>65.5</v>
      </c>
      <c r="I105" s="705">
        <f>AE105+AI105+AM105+AQ105</f>
        <v>2.38</v>
      </c>
      <c r="J105" s="44">
        <f>AF105+AJ105+AN105+AR105</f>
        <v>4</v>
      </c>
      <c r="K105" s="284">
        <f>100*(I105/J105)</f>
        <v>59.5</v>
      </c>
      <c r="L105" s="210"/>
      <c r="M105" s="120"/>
      <c r="N105" s="435"/>
      <c r="O105" s="505">
        <f>C105+F105+I105+L105</f>
        <v>11.55</v>
      </c>
      <c r="P105" s="392">
        <f>D105+G105+J105+M105</f>
        <v>18</v>
      </c>
      <c r="Q105" s="124">
        <f>100*O105/P105</f>
        <v>64.16666666666667</v>
      </c>
      <c r="R105" s="176"/>
      <c r="S105" s="439"/>
      <c r="T105" s="439"/>
      <c r="U105" s="518"/>
      <c r="V105" s="178"/>
      <c r="W105" s="59"/>
      <c r="X105" s="66"/>
      <c r="Y105" s="391"/>
      <c r="Z105" s="176"/>
      <c r="AA105" s="59"/>
      <c r="AB105" s="66"/>
      <c r="AC105" s="56"/>
      <c r="AD105" s="11"/>
      <c r="AE105" s="59"/>
      <c r="AF105" s="132"/>
      <c r="AG105" s="57"/>
      <c r="AH105" s="13"/>
      <c r="AI105" s="54"/>
      <c r="AJ105" s="55"/>
      <c r="AK105" s="56"/>
      <c r="AL105" s="23" t="s">
        <v>164</v>
      </c>
      <c r="AM105" s="54">
        <v>1.08</v>
      </c>
      <c r="AN105" s="55">
        <v>2</v>
      </c>
      <c r="AO105" s="57">
        <f>AM105/AN105</f>
        <v>0.54</v>
      </c>
      <c r="AP105" s="15" t="s">
        <v>164</v>
      </c>
      <c r="AQ105" s="54">
        <v>1.3</v>
      </c>
      <c r="AR105" s="55">
        <v>2</v>
      </c>
      <c r="AS105" s="56">
        <v>0.65</v>
      </c>
      <c r="AT105" s="22" t="s">
        <v>163</v>
      </c>
      <c r="AU105" s="54">
        <v>0.69</v>
      </c>
      <c r="AV105" s="55">
        <v>1</v>
      </c>
      <c r="AW105" s="57">
        <v>0.69</v>
      </c>
      <c r="AX105" s="14" t="s">
        <v>163</v>
      </c>
      <c r="AY105" s="54">
        <v>3.14</v>
      </c>
      <c r="AZ105" s="62">
        <v>5</v>
      </c>
      <c r="BA105" s="56">
        <v>0.63</v>
      </c>
      <c r="BB105" s="22" t="s">
        <v>163</v>
      </c>
      <c r="BC105" s="126">
        <v>5.34</v>
      </c>
      <c r="BD105" s="65">
        <v>8</v>
      </c>
      <c r="BE105" s="57">
        <v>0.67</v>
      </c>
      <c r="BF105" s="169"/>
      <c r="BG105" s="189"/>
      <c r="BH105" s="189"/>
      <c r="BI105" s="190"/>
    </row>
    <row r="106" spans="1:61" s="188" customFormat="1" ht="12.75" customHeight="1">
      <c r="A106" s="546">
        <v>2.5</v>
      </c>
      <c r="B106" s="805" t="s">
        <v>77</v>
      </c>
      <c r="C106" s="111"/>
      <c r="D106" s="112"/>
      <c r="E106" s="307"/>
      <c r="F106" s="239"/>
      <c r="G106" s="266"/>
      <c r="H106" s="289"/>
      <c r="I106" s="583">
        <f>AA106+AE106+AI106+AM106+AQ106+AU106+AY106+BC106+BG106</f>
        <v>5.216923076923077</v>
      </c>
      <c r="J106" s="44">
        <f>AB106+AF106+AJ106+AN106+AR106+AV106+AZ106+BD106+BH106</f>
        <v>9</v>
      </c>
      <c r="K106" s="284">
        <f>100*(I106/J106)</f>
        <v>57.965811965811966</v>
      </c>
      <c r="L106" s="122"/>
      <c r="M106" s="121"/>
      <c r="N106" s="435"/>
      <c r="O106" s="504">
        <f>C106+F106+I106+L106</f>
        <v>5.216923076923077</v>
      </c>
      <c r="P106" s="475">
        <f>D106+G106+J106+M106</f>
        <v>9</v>
      </c>
      <c r="Q106" s="476">
        <f>100*O106/P106</f>
        <v>57.96581196581197</v>
      </c>
      <c r="R106" s="176"/>
      <c r="S106" s="439"/>
      <c r="T106" s="439"/>
      <c r="U106" s="518"/>
      <c r="V106" s="178"/>
      <c r="W106" s="59"/>
      <c r="X106" s="66"/>
      <c r="Y106" s="391"/>
      <c r="Z106" s="176"/>
      <c r="AA106" s="59"/>
      <c r="AB106" s="66"/>
      <c r="AC106" s="56"/>
      <c r="AD106" s="109" t="s">
        <v>164</v>
      </c>
      <c r="AE106" s="156">
        <v>0.07692307692307693</v>
      </c>
      <c r="AF106" s="65">
        <v>1</v>
      </c>
      <c r="AG106" s="57">
        <f>AE106/AF106</f>
        <v>0.07692307692307693</v>
      </c>
      <c r="AH106" s="13"/>
      <c r="AI106" s="54"/>
      <c r="AJ106" s="55"/>
      <c r="AK106" s="56"/>
      <c r="AL106" s="23" t="s">
        <v>164</v>
      </c>
      <c r="AM106" s="54">
        <v>1.11</v>
      </c>
      <c r="AN106" s="55">
        <v>2</v>
      </c>
      <c r="AO106" s="57">
        <f>AM106/AN106</f>
        <v>0.555</v>
      </c>
      <c r="AP106" s="15" t="s">
        <v>164</v>
      </c>
      <c r="AQ106" s="54">
        <v>2.02</v>
      </c>
      <c r="AR106" s="55">
        <v>3</v>
      </c>
      <c r="AS106" s="56">
        <v>0.67</v>
      </c>
      <c r="AT106" s="23" t="s">
        <v>164</v>
      </c>
      <c r="AU106" s="54">
        <v>0.61</v>
      </c>
      <c r="AV106" s="55">
        <v>1</v>
      </c>
      <c r="AW106" s="57">
        <v>0.61</v>
      </c>
      <c r="AX106" s="15" t="s">
        <v>164</v>
      </c>
      <c r="AY106" s="54">
        <v>1.4</v>
      </c>
      <c r="AZ106" s="62">
        <v>2</v>
      </c>
      <c r="BA106" s="56">
        <v>0.7</v>
      </c>
      <c r="BB106" s="12"/>
      <c r="BC106" s="126"/>
      <c r="BD106" s="66"/>
      <c r="BE106" s="57"/>
      <c r="BF106" s="169"/>
      <c r="BG106" s="189"/>
      <c r="BH106" s="189"/>
      <c r="BI106" s="190"/>
    </row>
    <row r="107" spans="1:61" s="188" customFormat="1" ht="12.75" customHeight="1">
      <c r="A107" s="547">
        <v>2.5</v>
      </c>
      <c r="B107" s="805" t="s">
        <v>74</v>
      </c>
      <c r="C107" s="111"/>
      <c r="D107" s="112"/>
      <c r="E107" s="307"/>
      <c r="F107" s="103">
        <v>2.49</v>
      </c>
      <c r="G107" s="212">
        <v>3</v>
      </c>
      <c r="H107" s="283">
        <f>100*(F107/G107)</f>
        <v>83</v>
      </c>
      <c r="I107" s="705">
        <f>AE107+AI107+AM107+AQ107+AU107+AY107</f>
        <v>13.530000000000001</v>
      </c>
      <c r="J107" s="44">
        <f>AF107+AJ107+AN107+AR107+AV107+AZ107</f>
        <v>25</v>
      </c>
      <c r="K107" s="284">
        <f>100*(I107/J107)</f>
        <v>54.120000000000005</v>
      </c>
      <c r="L107" s="210"/>
      <c r="M107" s="120"/>
      <c r="N107" s="435"/>
      <c r="O107" s="504">
        <f>C107+F107+I107+L107</f>
        <v>16.020000000000003</v>
      </c>
      <c r="P107" s="475">
        <f>D107+G107+J107+M107</f>
        <v>28</v>
      </c>
      <c r="Q107" s="476">
        <f>100*O107/P107</f>
        <v>57.21428571428572</v>
      </c>
      <c r="R107" s="176"/>
      <c r="S107" s="439"/>
      <c r="T107" s="439"/>
      <c r="U107" s="518"/>
      <c r="V107" s="178"/>
      <c r="W107" s="59"/>
      <c r="X107" s="66"/>
      <c r="Y107" s="391"/>
      <c r="Z107" s="176"/>
      <c r="AA107" s="59"/>
      <c r="AB107" s="66"/>
      <c r="AC107" s="56"/>
      <c r="AD107" s="11"/>
      <c r="AE107" s="59"/>
      <c r="AF107" s="132"/>
      <c r="AG107" s="57"/>
      <c r="AH107" s="13"/>
      <c r="AI107" s="54"/>
      <c r="AJ107" s="55"/>
      <c r="AK107" s="56"/>
      <c r="AL107" s="23" t="s">
        <v>164</v>
      </c>
      <c r="AM107" s="54">
        <v>1.97</v>
      </c>
      <c r="AN107" s="55">
        <v>5</v>
      </c>
      <c r="AO107" s="57">
        <f>AM107/AN107</f>
        <v>0.394</v>
      </c>
      <c r="AP107" s="15" t="s">
        <v>164</v>
      </c>
      <c r="AQ107" s="54">
        <v>3.43</v>
      </c>
      <c r="AR107" s="55">
        <v>6</v>
      </c>
      <c r="AS107" s="56">
        <v>0.57</v>
      </c>
      <c r="AT107" s="23" t="s">
        <v>164</v>
      </c>
      <c r="AU107" s="54">
        <v>5.11</v>
      </c>
      <c r="AV107" s="55">
        <v>8</v>
      </c>
      <c r="AW107" s="57">
        <v>0.64</v>
      </c>
      <c r="AX107" s="15" t="s">
        <v>164</v>
      </c>
      <c r="AY107" s="54">
        <v>3.02</v>
      </c>
      <c r="AZ107" s="62">
        <v>6</v>
      </c>
      <c r="BA107" s="56">
        <v>0.5</v>
      </c>
      <c r="BB107" s="22" t="s">
        <v>163</v>
      </c>
      <c r="BC107" s="126">
        <v>2.49</v>
      </c>
      <c r="BD107" s="65">
        <v>3</v>
      </c>
      <c r="BE107" s="57">
        <v>0.83</v>
      </c>
      <c r="BF107" s="169"/>
      <c r="BG107" s="189"/>
      <c r="BH107" s="189"/>
      <c r="BI107" s="190"/>
    </row>
    <row r="108" spans="1:61" s="188" customFormat="1" ht="12.75" customHeight="1">
      <c r="A108" s="546">
        <v>2.5</v>
      </c>
      <c r="B108" s="805" t="s">
        <v>216</v>
      </c>
      <c r="C108" s="111"/>
      <c r="D108" s="112"/>
      <c r="E108" s="307"/>
      <c r="F108" s="239"/>
      <c r="G108" s="266"/>
      <c r="H108" s="289"/>
      <c r="I108" s="583">
        <f>AA108+AE108+AI108+AM108+AQ108+AU108+AY108+BC108+BG108</f>
        <v>2.65</v>
      </c>
      <c r="J108" s="44">
        <f>AB108+AF108+AJ108+AN108+AR108+AV108+AZ108+BD108+BH108</f>
        <v>5</v>
      </c>
      <c r="K108" s="284">
        <f>100*(I108/J108)</f>
        <v>53</v>
      </c>
      <c r="L108" s="122"/>
      <c r="M108" s="121"/>
      <c r="N108" s="435"/>
      <c r="O108" s="504">
        <f>C108+F108+I108+L108</f>
        <v>2.65</v>
      </c>
      <c r="P108" s="475">
        <f>D108+G108+J108+M108</f>
        <v>5</v>
      </c>
      <c r="Q108" s="476">
        <f>100*O108/P108</f>
        <v>53</v>
      </c>
      <c r="R108" s="176"/>
      <c r="S108" s="439"/>
      <c r="T108" s="439"/>
      <c r="U108" s="518"/>
      <c r="V108" s="178"/>
      <c r="W108" s="59"/>
      <c r="X108" s="66"/>
      <c r="Y108" s="391"/>
      <c r="Z108" s="176"/>
      <c r="AA108" s="59"/>
      <c r="AB108" s="66"/>
      <c r="AC108" s="56"/>
      <c r="AD108" s="11"/>
      <c r="AE108" s="59"/>
      <c r="AF108" s="132"/>
      <c r="AG108" s="57"/>
      <c r="AH108" s="13"/>
      <c r="AI108" s="54"/>
      <c r="AJ108" s="55"/>
      <c r="AK108" s="56"/>
      <c r="AL108" s="11"/>
      <c r="AM108" s="54"/>
      <c r="AN108" s="55"/>
      <c r="AO108" s="57"/>
      <c r="AP108" s="13"/>
      <c r="AQ108" s="54"/>
      <c r="AR108" s="55"/>
      <c r="AS108" s="56"/>
      <c r="AT108" s="23" t="s">
        <v>164</v>
      </c>
      <c r="AU108" s="54">
        <v>0.32</v>
      </c>
      <c r="AV108" s="55">
        <v>1</v>
      </c>
      <c r="AW108" s="57">
        <v>0.32</v>
      </c>
      <c r="AX108" s="13"/>
      <c r="AY108" s="54"/>
      <c r="AZ108" s="62"/>
      <c r="BA108" s="56"/>
      <c r="BB108" s="23" t="s">
        <v>164</v>
      </c>
      <c r="BC108" s="126">
        <v>0.33</v>
      </c>
      <c r="BD108" s="65">
        <v>1</v>
      </c>
      <c r="BE108" s="57">
        <v>0.33</v>
      </c>
      <c r="BF108" s="15" t="s">
        <v>164</v>
      </c>
      <c r="BG108" s="106">
        <v>2</v>
      </c>
      <c r="BH108" s="159">
        <v>3</v>
      </c>
      <c r="BI108" s="164">
        <f>BG108/BH108</f>
        <v>0.6666666666666666</v>
      </c>
    </row>
    <row r="109" spans="1:61" s="187" customFormat="1" ht="12.75" customHeight="1">
      <c r="A109" s="547">
        <v>2.5</v>
      </c>
      <c r="B109" s="805" t="s">
        <v>76</v>
      </c>
      <c r="C109" s="111"/>
      <c r="D109" s="112"/>
      <c r="E109" s="307"/>
      <c r="F109" s="239"/>
      <c r="G109" s="266"/>
      <c r="H109" s="289"/>
      <c r="I109" s="583">
        <f>AA109+AE109+AI109+AM109+AQ109+AU109+AY109+BC109+BG109</f>
        <v>12.019999999999998</v>
      </c>
      <c r="J109" s="44">
        <f>AB109+AF109+AJ109+AN109+AR109+AV109+AZ109+BD109+BH109</f>
        <v>26</v>
      </c>
      <c r="K109" s="284">
        <f>100*(I109/J109)</f>
        <v>46.23076923076922</v>
      </c>
      <c r="L109" s="122"/>
      <c r="M109" s="121"/>
      <c r="N109" s="435"/>
      <c r="O109" s="505">
        <f>C109+F109+I109+L109</f>
        <v>12.019999999999998</v>
      </c>
      <c r="P109" s="392">
        <f>D109+G109+J109+M109</f>
        <v>26</v>
      </c>
      <c r="Q109" s="124">
        <f>100*O109/P109</f>
        <v>46.23076923076922</v>
      </c>
      <c r="R109" s="176"/>
      <c r="S109" s="439"/>
      <c r="T109" s="439"/>
      <c r="U109" s="518"/>
      <c r="V109" s="178"/>
      <c r="W109" s="59"/>
      <c r="X109" s="66"/>
      <c r="Y109" s="391"/>
      <c r="Z109" s="176"/>
      <c r="AA109" s="59"/>
      <c r="AB109" s="66"/>
      <c r="AC109" s="56"/>
      <c r="AD109" s="11"/>
      <c r="AE109" s="59"/>
      <c r="AF109" s="132"/>
      <c r="AG109" s="57"/>
      <c r="AH109" s="15" t="s">
        <v>164</v>
      </c>
      <c r="AI109" s="54">
        <v>0.29</v>
      </c>
      <c r="AJ109" s="55">
        <v>1</v>
      </c>
      <c r="AK109" s="56">
        <f>AI109/AJ109</f>
        <v>0.29</v>
      </c>
      <c r="AL109" s="23" t="s">
        <v>164</v>
      </c>
      <c r="AM109" s="54">
        <v>1.06</v>
      </c>
      <c r="AN109" s="55">
        <v>2</v>
      </c>
      <c r="AO109" s="57">
        <f>AM109/AN109</f>
        <v>0.53</v>
      </c>
      <c r="AP109" s="15" t="s">
        <v>164</v>
      </c>
      <c r="AQ109" s="54">
        <v>2.86</v>
      </c>
      <c r="AR109" s="55">
        <v>6</v>
      </c>
      <c r="AS109" s="56">
        <v>0.48</v>
      </c>
      <c r="AT109" s="23" t="s">
        <v>164</v>
      </c>
      <c r="AU109" s="54">
        <v>1.38</v>
      </c>
      <c r="AV109" s="55">
        <v>2</v>
      </c>
      <c r="AW109" s="57">
        <v>0.69</v>
      </c>
      <c r="AX109" s="15" t="s">
        <v>164</v>
      </c>
      <c r="AY109" s="54">
        <v>4.38</v>
      </c>
      <c r="AZ109" s="62">
        <v>10</v>
      </c>
      <c r="BA109" s="56">
        <v>0.44</v>
      </c>
      <c r="BB109" s="23" t="s">
        <v>164</v>
      </c>
      <c r="BC109" s="126">
        <v>1.86</v>
      </c>
      <c r="BD109" s="65">
        <v>4</v>
      </c>
      <c r="BE109" s="57">
        <v>0.47</v>
      </c>
      <c r="BF109" s="15" t="s">
        <v>164</v>
      </c>
      <c r="BG109" s="106">
        <v>0.19</v>
      </c>
      <c r="BH109" s="159">
        <v>1</v>
      </c>
      <c r="BI109" s="164">
        <f>BG109</f>
        <v>0.19</v>
      </c>
    </row>
    <row r="110" spans="1:61" s="187" customFormat="1" ht="12.75" customHeight="1">
      <c r="A110" s="546">
        <v>2.5</v>
      </c>
      <c r="B110" s="805" t="s">
        <v>257</v>
      </c>
      <c r="C110" s="111"/>
      <c r="D110" s="112"/>
      <c r="E110" s="307"/>
      <c r="F110" s="103">
        <f>AQ110+BC110</f>
        <v>2.71</v>
      </c>
      <c r="G110" s="212">
        <f>AR110+BD110</f>
        <v>4</v>
      </c>
      <c r="H110" s="283">
        <f>100*(F110/G110)</f>
        <v>67.75</v>
      </c>
      <c r="I110" s="705">
        <v>0.4</v>
      </c>
      <c r="J110" s="46">
        <v>1</v>
      </c>
      <c r="K110" s="284">
        <f>100*(I110/J110)</f>
        <v>40</v>
      </c>
      <c r="L110" s="210"/>
      <c r="M110" s="120"/>
      <c r="N110" s="435"/>
      <c r="O110" s="505">
        <f>C110+F110+I110+L110</f>
        <v>3.11</v>
      </c>
      <c r="P110" s="392">
        <f>D110+G110+J110+M110</f>
        <v>5</v>
      </c>
      <c r="Q110" s="124">
        <f>100*O110/P110</f>
        <v>62.2</v>
      </c>
      <c r="R110" s="176"/>
      <c r="S110" s="439"/>
      <c r="T110" s="439"/>
      <c r="U110" s="518"/>
      <c r="V110" s="178"/>
      <c r="W110" s="59"/>
      <c r="X110" s="66"/>
      <c r="Y110" s="391"/>
      <c r="Z110" s="176"/>
      <c r="AA110" s="59"/>
      <c r="AB110" s="66"/>
      <c r="AC110" s="56"/>
      <c r="AD110" s="11"/>
      <c r="AE110" s="59"/>
      <c r="AF110" s="132"/>
      <c r="AG110" s="57"/>
      <c r="AH110" s="13"/>
      <c r="AI110" s="54"/>
      <c r="AJ110" s="55"/>
      <c r="AK110" s="56"/>
      <c r="AL110" s="23" t="s">
        <v>164</v>
      </c>
      <c r="AM110" s="54">
        <v>0.4</v>
      </c>
      <c r="AN110" s="55">
        <v>1</v>
      </c>
      <c r="AO110" s="57">
        <v>0.4</v>
      </c>
      <c r="AP110" s="14" t="s">
        <v>163</v>
      </c>
      <c r="AQ110" s="54">
        <v>1.68</v>
      </c>
      <c r="AR110" s="55">
        <v>2</v>
      </c>
      <c r="AS110" s="56">
        <v>0.84</v>
      </c>
      <c r="AT110" s="11"/>
      <c r="AU110" s="54"/>
      <c r="AV110" s="55"/>
      <c r="AW110" s="57"/>
      <c r="AX110" s="13"/>
      <c r="AY110" s="54"/>
      <c r="AZ110" s="62"/>
      <c r="BA110" s="56"/>
      <c r="BB110" s="22" t="s">
        <v>163</v>
      </c>
      <c r="BC110" s="126">
        <v>1.03</v>
      </c>
      <c r="BD110" s="65">
        <v>2</v>
      </c>
      <c r="BE110" s="57">
        <v>0.52</v>
      </c>
      <c r="BF110" s="169"/>
      <c r="BG110" s="189"/>
      <c r="BH110" s="189"/>
      <c r="BI110" s="190"/>
    </row>
    <row r="111" spans="1:61" s="188" customFormat="1" ht="12.75" customHeight="1">
      <c r="A111" s="547">
        <v>2.5</v>
      </c>
      <c r="B111" s="755" t="s">
        <v>673</v>
      </c>
      <c r="C111" s="312"/>
      <c r="D111" s="113"/>
      <c r="E111" s="577"/>
      <c r="F111" s="239"/>
      <c r="G111" s="266"/>
      <c r="H111" s="335"/>
      <c r="I111" s="583">
        <f>AA111+AE111+AI111+AM111+AQ111+AU111+AY111+BC111+BG111</f>
        <v>0.76</v>
      </c>
      <c r="J111" s="44">
        <f>AB111+AF111+AJ111+AN111+AR111+AV111+AZ111+BD111+BH111</f>
        <v>2</v>
      </c>
      <c r="K111" s="284">
        <f>100*(I111/J111)</f>
        <v>38</v>
      </c>
      <c r="L111" s="214"/>
      <c r="M111" s="171"/>
      <c r="N111" s="524"/>
      <c r="O111" s="505">
        <f>C111+F111+I111+L111</f>
        <v>0.76</v>
      </c>
      <c r="P111" s="392">
        <f>D111+G111+J111+M111</f>
        <v>2</v>
      </c>
      <c r="Q111" s="124">
        <f>100*O111/P111</f>
        <v>38</v>
      </c>
      <c r="R111" s="176"/>
      <c r="S111" s="439"/>
      <c r="T111" s="439"/>
      <c r="U111" s="518"/>
      <c r="V111" s="178"/>
      <c r="W111" s="59"/>
      <c r="X111" s="66"/>
      <c r="Y111" s="391"/>
      <c r="Z111" s="176"/>
      <c r="AA111" s="59"/>
      <c r="AB111" s="66"/>
      <c r="AC111" s="56"/>
      <c r="AD111" s="635"/>
      <c r="AE111" s="162"/>
      <c r="AF111" s="162"/>
      <c r="AG111" s="636"/>
      <c r="AH111" s="378"/>
      <c r="AI111" s="162"/>
      <c r="AJ111" s="245"/>
      <c r="AK111" s="165"/>
      <c r="AL111" s="637"/>
      <c r="AM111" s="163"/>
      <c r="AN111" s="157"/>
      <c r="AO111" s="243"/>
      <c r="AP111" s="244"/>
      <c r="AQ111" s="157"/>
      <c r="AR111" s="157"/>
      <c r="AS111" s="166"/>
      <c r="AT111" s="639"/>
      <c r="AU111" s="157"/>
      <c r="AV111" s="157"/>
      <c r="AW111" s="158"/>
      <c r="AX111" s="244"/>
      <c r="AY111" s="157"/>
      <c r="AZ111" s="90"/>
      <c r="BA111" s="166"/>
      <c r="BB111" s="198"/>
      <c r="BC111" s="670"/>
      <c r="BD111" s="338"/>
      <c r="BE111" s="199"/>
      <c r="BF111" s="15" t="s">
        <v>164</v>
      </c>
      <c r="BG111" s="106">
        <v>0.76</v>
      </c>
      <c r="BH111" s="159">
        <v>2</v>
      </c>
      <c r="BI111" s="164">
        <f>BG111/BH111</f>
        <v>0.38</v>
      </c>
    </row>
    <row r="112" spans="1:61" s="188" customFormat="1" ht="12.75" customHeight="1">
      <c r="A112" s="546">
        <v>2.5</v>
      </c>
      <c r="B112" s="805" t="s">
        <v>674</v>
      </c>
      <c r="C112" s="312"/>
      <c r="D112" s="113"/>
      <c r="E112" s="577"/>
      <c r="F112" s="239"/>
      <c r="G112" s="266"/>
      <c r="H112" s="335"/>
      <c r="I112" s="583">
        <f>AA112+AE112+AI112+AM112+AQ112+AU112+AY112+BC112+BG112</f>
        <v>0.35</v>
      </c>
      <c r="J112" s="44">
        <f>AB112+AF112+AJ112+AN112+AR112+AV112+AZ112+BD112+BH112</f>
        <v>1</v>
      </c>
      <c r="K112" s="284">
        <f>100*(I112/J112)</f>
        <v>35</v>
      </c>
      <c r="L112" s="214"/>
      <c r="M112" s="171"/>
      <c r="N112" s="524"/>
      <c r="O112" s="504">
        <f>C112+F112+I112+L112</f>
        <v>0.35</v>
      </c>
      <c r="P112" s="475">
        <f>D112+G112+J112+M112</f>
        <v>1</v>
      </c>
      <c r="Q112" s="476">
        <f>100*O112/P112</f>
        <v>35</v>
      </c>
      <c r="R112" s="176"/>
      <c r="S112" s="439"/>
      <c r="T112" s="439"/>
      <c r="U112" s="518"/>
      <c r="V112" s="178"/>
      <c r="W112" s="59"/>
      <c r="X112" s="66"/>
      <c r="Y112" s="391"/>
      <c r="Z112" s="176"/>
      <c r="AA112" s="59"/>
      <c r="AB112" s="66"/>
      <c r="AC112" s="56"/>
      <c r="AD112" s="635"/>
      <c r="AE112" s="162"/>
      <c r="AF112" s="162"/>
      <c r="AG112" s="636"/>
      <c r="AH112" s="378"/>
      <c r="AI112" s="162"/>
      <c r="AJ112" s="160"/>
      <c r="AK112" s="165"/>
      <c r="AL112" s="637"/>
      <c r="AM112" s="163"/>
      <c r="AN112" s="157"/>
      <c r="AO112" s="243"/>
      <c r="AP112" s="244"/>
      <c r="AQ112" s="157"/>
      <c r="AR112" s="157"/>
      <c r="AS112" s="166"/>
      <c r="AT112" s="639"/>
      <c r="AU112" s="157"/>
      <c r="AV112" s="157"/>
      <c r="AW112" s="158"/>
      <c r="AX112" s="244"/>
      <c r="AY112" s="157"/>
      <c r="AZ112" s="90"/>
      <c r="BA112" s="166"/>
      <c r="BB112" s="198"/>
      <c r="BC112" s="670"/>
      <c r="BD112" s="338"/>
      <c r="BE112" s="199"/>
      <c r="BF112" s="15" t="s">
        <v>164</v>
      </c>
      <c r="BG112" s="106">
        <v>0.35</v>
      </c>
      <c r="BH112" s="159">
        <v>1</v>
      </c>
      <c r="BI112" s="164">
        <f>BG112/BH112</f>
        <v>0.35</v>
      </c>
    </row>
    <row r="113" spans="1:61" s="187" customFormat="1" ht="12.75" customHeight="1">
      <c r="A113" s="547">
        <v>2.5</v>
      </c>
      <c r="B113" s="806" t="s">
        <v>259</v>
      </c>
      <c r="C113" s="111"/>
      <c r="D113" s="113"/>
      <c r="E113" s="307"/>
      <c r="F113" s="103">
        <v>3.34</v>
      </c>
      <c r="G113" s="212">
        <v>4</v>
      </c>
      <c r="H113" s="283">
        <f>100*(F113/G113)</f>
        <v>83.5</v>
      </c>
      <c r="I113" s="705">
        <v>0.3</v>
      </c>
      <c r="J113" s="46">
        <v>1</v>
      </c>
      <c r="K113" s="284">
        <f>100*(I113/J113)</f>
        <v>30</v>
      </c>
      <c r="L113" s="210"/>
      <c r="M113" s="120"/>
      <c r="N113" s="435"/>
      <c r="O113" s="505">
        <f>C113+F113+I113+L113</f>
        <v>3.6399999999999997</v>
      </c>
      <c r="P113" s="392">
        <f>D113+G113+J113+M113</f>
        <v>5</v>
      </c>
      <c r="Q113" s="124">
        <f>100*O113/P113</f>
        <v>72.79999999999998</v>
      </c>
      <c r="R113" s="176"/>
      <c r="S113" s="439"/>
      <c r="T113" s="439"/>
      <c r="U113" s="518"/>
      <c r="V113" s="178"/>
      <c r="W113" s="59"/>
      <c r="X113" s="66"/>
      <c r="Y113" s="391"/>
      <c r="Z113" s="176"/>
      <c r="AA113" s="59"/>
      <c r="AB113" s="66"/>
      <c r="AC113" s="56"/>
      <c r="AD113" s="12"/>
      <c r="AE113" s="59"/>
      <c r="AF113" s="132"/>
      <c r="AG113" s="57"/>
      <c r="AH113" s="18"/>
      <c r="AI113" s="54"/>
      <c r="AJ113" s="55"/>
      <c r="AK113" s="56"/>
      <c r="AL113" s="12"/>
      <c r="AM113" s="54"/>
      <c r="AN113" s="55"/>
      <c r="AO113" s="57"/>
      <c r="AP113" s="13"/>
      <c r="AQ113" s="54"/>
      <c r="AR113" s="55"/>
      <c r="AS113" s="56"/>
      <c r="AT113" s="11"/>
      <c r="AU113" s="54"/>
      <c r="AV113" s="55"/>
      <c r="AW113" s="57"/>
      <c r="AX113" s="15" t="s">
        <v>164</v>
      </c>
      <c r="AY113" s="54">
        <v>0.3</v>
      </c>
      <c r="AZ113" s="62">
        <v>1</v>
      </c>
      <c r="BA113" s="56">
        <v>0.3</v>
      </c>
      <c r="BB113" s="22" t="s">
        <v>163</v>
      </c>
      <c r="BC113" s="126">
        <v>3.34</v>
      </c>
      <c r="BD113" s="65">
        <v>4</v>
      </c>
      <c r="BE113" s="57">
        <v>0.84</v>
      </c>
      <c r="BF113" s="169"/>
      <c r="BG113" s="189"/>
      <c r="BH113" s="189"/>
      <c r="BI113" s="190"/>
    </row>
    <row r="114" spans="1:61" s="195" customFormat="1" ht="12.75" customHeight="1">
      <c r="A114" s="546">
        <v>2.5</v>
      </c>
      <c r="B114" s="806" t="s">
        <v>470</v>
      </c>
      <c r="C114" s="310"/>
      <c r="D114" s="113"/>
      <c r="E114" s="577"/>
      <c r="F114" s="239"/>
      <c r="G114" s="266"/>
      <c r="H114" s="303"/>
      <c r="I114" s="583">
        <f>AA114+AE114+AI114+AM114+AQ114+AU114+AY114+BC114+BG114</f>
        <v>0.8</v>
      </c>
      <c r="J114" s="44">
        <f>AB114+AF114+AJ114+AN114+AR114+AV114+AZ114+BD114+BH114</f>
        <v>3</v>
      </c>
      <c r="K114" s="284">
        <f>100*(I114/J114)</f>
        <v>26.666666666666668</v>
      </c>
      <c r="L114" s="278"/>
      <c r="M114" s="201"/>
      <c r="N114" s="279"/>
      <c r="O114" s="504">
        <f>C114+F114+I114+L114</f>
        <v>0.8</v>
      </c>
      <c r="P114" s="475">
        <f>D114+G114+J114+M114</f>
        <v>3</v>
      </c>
      <c r="Q114" s="476">
        <f>100*O114/P114</f>
        <v>26.666666666666668</v>
      </c>
      <c r="R114" s="176"/>
      <c r="S114" s="439"/>
      <c r="T114" s="439"/>
      <c r="U114" s="518"/>
      <c r="V114" s="178"/>
      <c r="W114" s="59"/>
      <c r="X114" s="66"/>
      <c r="Y114" s="391"/>
      <c r="Z114" s="176"/>
      <c r="AA114" s="59"/>
      <c r="AB114" s="66"/>
      <c r="AC114" s="56"/>
      <c r="AD114" s="191"/>
      <c r="AE114" s="192"/>
      <c r="AF114" s="203"/>
      <c r="AG114" s="350"/>
      <c r="AH114" s="125"/>
      <c r="AI114" s="54"/>
      <c r="AJ114" s="67"/>
      <c r="AK114" s="68"/>
      <c r="AL114" s="135"/>
      <c r="AM114" s="54"/>
      <c r="AN114" s="67"/>
      <c r="AO114" s="76"/>
      <c r="AP114" s="133"/>
      <c r="AQ114" s="54"/>
      <c r="AR114" s="61"/>
      <c r="AS114" s="68"/>
      <c r="AT114" s="135"/>
      <c r="AU114" s="54"/>
      <c r="AV114" s="67"/>
      <c r="AW114" s="76"/>
      <c r="AX114" s="125"/>
      <c r="AY114" s="54"/>
      <c r="AZ114" s="62"/>
      <c r="BA114" s="68"/>
      <c r="BB114" s="23" t="s">
        <v>164</v>
      </c>
      <c r="BC114" s="126">
        <v>0.31</v>
      </c>
      <c r="BD114" s="128">
        <v>1</v>
      </c>
      <c r="BE114" s="76">
        <v>0.31</v>
      </c>
      <c r="BF114" s="15" t="s">
        <v>164</v>
      </c>
      <c r="BG114" s="106">
        <v>0.49</v>
      </c>
      <c r="BH114" s="159">
        <v>2</v>
      </c>
      <c r="BI114" s="164">
        <f>BG114/BH114</f>
        <v>0.245</v>
      </c>
    </row>
    <row r="115" spans="1:61" s="188" customFormat="1" ht="12.75" customHeight="1">
      <c r="A115" s="547">
        <v>2.5</v>
      </c>
      <c r="B115" s="805" t="s">
        <v>350</v>
      </c>
      <c r="C115" s="111"/>
      <c r="D115" s="112"/>
      <c r="E115" s="307"/>
      <c r="F115" s="239"/>
      <c r="G115" s="266"/>
      <c r="H115" s="289"/>
      <c r="I115" s="705">
        <f>AE115+AI115+AM115+AQ115</f>
        <v>0.51</v>
      </c>
      <c r="J115" s="44">
        <f>AF115+AJ115+AN115+AR115</f>
        <v>2</v>
      </c>
      <c r="K115" s="284">
        <f>100*(I115/J115)</f>
        <v>25.5</v>
      </c>
      <c r="L115" s="385">
        <f>AU115+AY115+BG115</f>
        <v>0.51</v>
      </c>
      <c r="M115" s="37">
        <f>AV115+AZ115+BH115</f>
        <v>4</v>
      </c>
      <c r="N115" s="434">
        <f>100*(L115/M115)</f>
        <v>12.75</v>
      </c>
      <c r="O115" s="505">
        <f>C115+F115+I115+L115</f>
        <v>1.02</v>
      </c>
      <c r="P115" s="392">
        <f>D115+G115+J115+M115</f>
        <v>6</v>
      </c>
      <c r="Q115" s="124">
        <f>100*O115/P115</f>
        <v>17</v>
      </c>
      <c r="R115" s="176"/>
      <c r="S115" s="439"/>
      <c r="T115" s="439"/>
      <c r="U115" s="518"/>
      <c r="V115" s="178"/>
      <c r="W115" s="59"/>
      <c r="X115" s="66"/>
      <c r="Y115" s="391"/>
      <c r="Z115" s="176"/>
      <c r="AA115" s="59"/>
      <c r="AB115" s="66"/>
      <c r="AC115" s="56"/>
      <c r="AD115" s="11"/>
      <c r="AE115" s="59"/>
      <c r="AF115" s="132"/>
      <c r="AG115" s="57"/>
      <c r="AH115" s="15" t="s">
        <v>164</v>
      </c>
      <c r="AI115" s="54">
        <v>0.3</v>
      </c>
      <c r="AJ115" s="55">
        <v>1</v>
      </c>
      <c r="AK115" s="56">
        <f>AI115/AJ115</f>
        <v>0.3</v>
      </c>
      <c r="AL115" s="11"/>
      <c r="AM115" s="54"/>
      <c r="AN115" s="55"/>
      <c r="AO115" s="57"/>
      <c r="AP115" s="15" t="s">
        <v>164</v>
      </c>
      <c r="AQ115" s="54">
        <v>0.21</v>
      </c>
      <c r="AR115" s="55">
        <v>1</v>
      </c>
      <c r="AS115" s="56">
        <v>0.21</v>
      </c>
      <c r="AT115" s="25" t="s">
        <v>166</v>
      </c>
      <c r="AU115" s="54">
        <v>0.14</v>
      </c>
      <c r="AV115" s="55">
        <v>1</v>
      </c>
      <c r="AW115" s="57">
        <v>0.14</v>
      </c>
      <c r="AX115" s="17" t="s">
        <v>166</v>
      </c>
      <c r="AY115" s="54">
        <v>0.14</v>
      </c>
      <c r="AZ115" s="62">
        <v>2</v>
      </c>
      <c r="BA115" s="56">
        <v>0.07</v>
      </c>
      <c r="BB115" s="12"/>
      <c r="BC115" s="126"/>
      <c r="BD115" s="66"/>
      <c r="BE115" s="57"/>
      <c r="BF115" s="17" t="s">
        <v>166</v>
      </c>
      <c r="BG115" s="106">
        <v>0.23</v>
      </c>
      <c r="BH115" s="159">
        <v>1</v>
      </c>
      <c r="BI115" s="164">
        <f>BG115/BH115</f>
        <v>0.23</v>
      </c>
    </row>
    <row r="116" spans="1:61" s="187" customFormat="1" ht="12.75" customHeight="1">
      <c r="A116" s="546">
        <v>2.5</v>
      </c>
      <c r="B116" s="805" t="s">
        <v>675</v>
      </c>
      <c r="C116" s="312"/>
      <c r="D116" s="113"/>
      <c r="E116" s="577"/>
      <c r="F116" s="239"/>
      <c r="G116" s="266"/>
      <c r="H116" s="335"/>
      <c r="I116" s="583">
        <f>AA116+AE116+AI116+AM116+AQ116+AU116+AY116+BC116+BG116</f>
        <v>0.33</v>
      </c>
      <c r="J116" s="44">
        <f>AB116+AF116+AJ116+AN116+AR116+AV116+AZ116+BD116+BH116</f>
        <v>2</v>
      </c>
      <c r="K116" s="284">
        <f>100*(I116/J116)</f>
        <v>16.5</v>
      </c>
      <c r="L116" s="214"/>
      <c r="M116" s="171"/>
      <c r="N116" s="524"/>
      <c r="O116" s="504">
        <f>C116+F116+I116+L116</f>
        <v>0.33</v>
      </c>
      <c r="P116" s="475">
        <f>D116+G116+J116+M116</f>
        <v>2</v>
      </c>
      <c r="Q116" s="476">
        <f>100*O116/P116</f>
        <v>16.5</v>
      </c>
      <c r="R116" s="176"/>
      <c r="S116" s="439"/>
      <c r="T116" s="439"/>
      <c r="U116" s="518"/>
      <c r="V116" s="178"/>
      <c r="W116" s="59"/>
      <c r="X116" s="66"/>
      <c r="Y116" s="391"/>
      <c r="Z116" s="176"/>
      <c r="AA116" s="59"/>
      <c r="AB116" s="66"/>
      <c r="AC116" s="56"/>
      <c r="AD116" s="635"/>
      <c r="AE116" s="162"/>
      <c r="AF116" s="162"/>
      <c r="AG116" s="636"/>
      <c r="AH116" s="378"/>
      <c r="AI116" s="162"/>
      <c r="AJ116" s="160"/>
      <c r="AK116" s="165"/>
      <c r="AL116" s="140"/>
      <c r="AM116" s="163"/>
      <c r="AN116" s="157"/>
      <c r="AO116" s="243"/>
      <c r="AP116" s="244"/>
      <c r="AQ116" s="157"/>
      <c r="AR116" s="157"/>
      <c r="AS116" s="166"/>
      <c r="AT116" s="639"/>
      <c r="AU116" s="157"/>
      <c r="AV116" s="157"/>
      <c r="AW116" s="158"/>
      <c r="AX116" s="244"/>
      <c r="AY116" s="157"/>
      <c r="AZ116" s="95"/>
      <c r="BA116" s="404"/>
      <c r="BB116" s="104"/>
      <c r="BC116" s="670"/>
      <c r="BD116" s="663"/>
      <c r="BE116" s="183"/>
      <c r="BF116" s="15" t="s">
        <v>164</v>
      </c>
      <c r="BG116" s="106">
        <v>0.33</v>
      </c>
      <c r="BH116" s="159">
        <v>2</v>
      </c>
      <c r="BI116" s="164">
        <f>BG116/BH116</f>
        <v>0.165</v>
      </c>
    </row>
    <row r="117" spans="1:61" s="188" customFormat="1" ht="12.75" customHeight="1">
      <c r="A117" s="547">
        <v>2.5</v>
      </c>
      <c r="B117" s="755" t="s">
        <v>38</v>
      </c>
      <c r="C117" s="111"/>
      <c r="D117" s="112"/>
      <c r="E117" s="307"/>
      <c r="F117" s="103">
        <v>0.76</v>
      </c>
      <c r="G117" s="212">
        <v>1</v>
      </c>
      <c r="H117" s="283">
        <f>100*(F117/G117)</f>
        <v>76</v>
      </c>
      <c r="I117" s="705">
        <v>0.47</v>
      </c>
      <c r="J117" s="46">
        <v>3</v>
      </c>
      <c r="K117" s="284">
        <f>100*(I117/J117)</f>
        <v>15.666666666666664</v>
      </c>
      <c r="L117" s="210"/>
      <c r="M117" s="120"/>
      <c r="N117" s="435"/>
      <c r="O117" s="505">
        <f>C117+F117+I117+L117</f>
        <v>1.23</v>
      </c>
      <c r="P117" s="392">
        <f>D117+G117+J117+M117</f>
        <v>4</v>
      </c>
      <c r="Q117" s="124">
        <f>100*O117/P117</f>
        <v>30.75</v>
      </c>
      <c r="R117" s="176"/>
      <c r="S117" s="439"/>
      <c r="T117" s="439"/>
      <c r="U117" s="518"/>
      <c r="V117" s="178"/>
      <c r="W117" s="59"/>
      <c r="X117" s="66"/>
      <c r="Y117" s="391"/>
      <c r="Z117" s="176"/>
      <c r="AA117" s="59"/>
      <c r="AB117" s="66"/>
      <c r="AC117" s="56"/>
      <c r="AD117" s="11"/>
      <c r="AE117" s="59"/>
      <c r="AF117" s="132"/>
      <c r="AG117" s="57"/>
      <c r="AH117" s="13"/>
      <c r="AI117" s="54"/>
      <c r="AJ117" s="55"/>
      <c r="AK117" s="56"/>
      <c r="AL117" s="23" t="s">
        <v>164</v>
      </c>
      <c r="AM117" s="54">
        <v>0.47</v>
      </c>
      <c r="AN117" s="55">
        <v>3</v>
      </c>
      <c r="AO117" s="57">
        <f>AM117/AN117</f>
        <v>0.15666666666666665</v>
      </c>
      <c r="AP117" s="14" t="s">
        <v>163</v>
      </c>
      <c r="AQ117" s="54">
        <v>0.76</v>
      </c>
      <c r="AR117" s="55">
        <v>1</v>
      </c>
      <c r="AS117" s="56">
        <v>0.76</v>
      </c>
      <c r="AT117" s="11"/>
      <c r="AU117" s="54"/>
      <c r="AV117" s="55"/>
      <c r="AW117" s="57"/>
      <c r="AX117" s="13"/>
      <c r="AY117" s="54"/>
      <c r="AZ117" s="62"/>
      <c r="BA117" s="56"/>
      <c r="BB117" s="26"/>
      <c r="BC117" s="652"/>
      <c r="BD117" s="65"/>
      <c r="BE117" s="57"/>
      <c r="BF117" s="169"/>
      <c r="BG117" s="189"/>
      <c r="BH117" s="189"/>
      <c r="BI117" s="190"/>
    </row>
    <row r="118" spans="1:61" s="195" customFormat="1" ht="12.75" customHeight="1">
      <c r="A118" s="546">
        <v>2.5</v>
      </c>
      <c r="B118" s="805" t="s">
        <v>466</v>
      </c>
      <c r="C118" s="310"/>
      <c r="D118" s="112"/>
      <c r="E118" s="577"/>
      <c r="F118" s="239"/>
      <c r="G118" s="266"/>
      <c r="H118" s="303"/>
      <c r="I118" s="583">
        <f>AA118+AE118+AI118+AM118+AQ118+AU118+AY118+BC118+BG118</f>
        <v>0.14</v>
      </c>
      <c r="J118" s="44">
        <f>AB118+AF118+AJ118+AN118+AR118+AV118+AZ118+BD118+BH118</f>
        <v>1</v>
      </c>
      <c r="K118" s="284">
        <f>100*(I118/J118)</f>
        <v>14.000000000000002</v>
      </c>
      <c r="L118" s="278"/>
      <c r="M118" s="201"/>
      <c r="N118" s="279"/>
      <c r="O118" s="504">
        <f>C118+F118+I118+L118</f>
        <v>0.14</v>
      </c>
      <c r="P118" s="475">
        <f>D118+G118+J118+M118</f>
        <v>1</v>
      </c>
      <c r="Q118" s="476">
        <f>100*O118/P118</f>
        <v>14.000000000000002</v>
      </c>
      <c r="R118" s="176"/>
      <c r="S118" s="439"/>
      <c r="T118" s="439"/>
      <c r="U118" s="518"/>
      <c r="V118" s="178"/>
      <c r="W118" s="59"/>
      <c r="X118" s="66"/>
      <c r="Y118" s="391"/>
      <c r="Z118" s="176"/>
      <c r="AA118" s="59"/>
      <c r="AB118" s="66"/>
      <c r="AC118" s="56"/>
      <c r="AD118" s="191"/>
      <c r="AE118" s="192"/>
      <c r="AF118" s="203"/>
      <c r="AG118" s="350"/>
      <c r="AH118" s="125"/>
      <c r="AI118" s="54"/>
      <c r="AJ118" s="67"/>
      <c r="AK118" s="68"/>
      <c r="AL118" s="23" t="s">
        <v>164</v>
      </c>
      <c r="AM118" s="54">
        <v>0.14</v>
      </c>
      <c r="AN118" s="67">
        <v>1</v>
      </c>
      <c r="AO118" s="76">
        <f>AM118</f>
        <v>0.14</v>
      </c>
      <c r="AP118" s="133"/>
      <c r="AQ118" s="54"/>
      <c r="AR118" s="67"/>
      <c r="AS118" s="68"/>
      <c r="AT118" s="135"/>
      <c r="AU118" s="54"/>
      <c r="AV118" s="67"/>
      <c r="AW118" s="76"/>
      <c r="AX118" s="133"/>
      <c r="AY118" s="80"/>
      <c r="AZ118" s="62"/>
      <c r="BA118" s="68"/>
      <c r="BB118" s="539"/>
      <c r="BC118" s="652"/>
      <c r="BD118" s="128"/>
      <c r="BE118" s="76"/>
      <c r="BF118" s="125"/>
      <c r="BG118" s="54"/>
      <c r="BH118" s="61"/>
      <c r="BI118" s="68"/>
    </row>
    <row r="119" spans="1:61" s="193" customFormat="1" ht="12.75" customHeight="1">
      <c r="A119" s="546">
        <v>2.5</v>
      </c>
      <c r="B119" s="755" t="s">
        <v>465</v>
      </c>
      <c r="C119" s="310"/>
      <c r="D119" s="112"/>
      <c r="E119" s="577"/>
      <c r="F119" s="239"/>
      <c r="G119" s="266"/>
      <c r="H119" s="303"/>
      <c r="I119" s="583">
        <f>AA119+AE119+AI119+AM119+AQ119+AU119+AY119+BC119+BG119</f>
        <v>0.13</v>
      </c>
      <c r="J119" s="44">
        <f>AB119+AF119+AJ119+AN119+AR119+AV119+AZ119+BD119+BH119</f>
        <v>1</v>
      </c>
      <c r="K119" s="284">
        <f>100*(I119/J119)</f>
        <v>13</v>
      </c>
      <c r="L119" s="286"/>
      <c r="M119" s="257"/>
      <c r="N119" s="436"/>
      <c r="O119" s="505">
        <f>C119+F119+I119+L119</f>
        <v>0.13</v>
      </c>
      <c r="P119" s="392">
        <f>D119+G119+J119+M119</f>
        <v>1</v>
      </c>
      <c r="Q119" s="124">
        <f>100*O119/P119</f>
        <v>13</v>
      </c>
      <c r="R119" s="176"/>
      <c r="S119" s="439"/>
      <c r="T119" s="439"/>
      <c r="U119" s="518"/>
      <c r="V119" s="178"/>
      <c r="W119" s="59"/>
      <c r="X119" s="66"/>
      <c r="Y119" s="391"/>
      <c r="Z119" s="176"/>
      <c r="AA119" s="59"/>
      <c r="AB119" s="66"/>
      <c r="AC119" s="56"/>
      <c r="AD119" s="140"/>
      <c r="AE119" s="67"/>
      <c r="AF119" s="54"/>
      <c r="AG119" s="344"/>
      <c r="AH119" s="15" t="s">
        <v>164</v>
      </c>
      <c r="AI119" s="64">
        <v>0.13</v>
      </c>
      <c r="AJ119" s="67">
        <v>1</v>
      </c>
      <c r="AK119" s="68">
        <f>AI119/AJ119</f>
        <v>0.13</v>
      </c>
      <c r="AL119" s="135"/>
      <c r="AM119" s="54"/>
      <c r="AN119" s="67"/>
      <c r="AO119" s="76"/>
      <c r="AP119" s="125"/>
      <c r="AQ119" s="54"/>
      <c r="AR119" s="67"/>
      <c r="AS119" s="68"/>
      <c r="AT119" s="135"/>
      <c r="AU119" s="54"/>
      <c r="AV119" s="67"/>
      <c r="AW119" s="76"/>
      <c r="AX119" s="125"/>
      <c r="AY119" s="54"/>
      <c r="AZ119" s="62"/>
      <c r="BA119" s="68"/>
      <c r="BB119" s="135"/>
      <c r="BC119" s="126"/>
      <c r="BD119" s="128"/>
      <c r="BE119" s="76"/>
      <c r="BF119" s="125"/>
      <c r="BG119" s="54"/>
      <c r="BH119" s="61"/>
      <c r="BI119" s="68"/>
    </row>
    <row r="120" spans="1:61" s="195" customFormat="1" ht="12.75" customHeight="1">
      <c r="A120" s="546">
        <v>2.5</v>
      </c>
      <c r="B120" s="805" t="s">
        <v>467</v>
      </c>
      <c r="C120" s="310"/>
      <c r="D120" s="112"/>
      <c r="E120" s="577"/>
      <c r="F120" s="239"/>
      <c r="G120" s="266"/>
      <c r="H120" s="303"/>
      <c r="I120" s="583">
        <f>AA120+AE120+AI120+AM120+AQ120+AU120+AY120+BC120+BG120</f>
        <v>0.07</v>
      </c>
      <c r="J120" s="44">
        <f>AB120+AF120+AJ120+AN120+AR120+AV120+AZ120+BD120+BH120</f>
        <v>1</v>
      </c>
      <c r="K120" s="284">
        <f>100*(I120/J120)</f>
        <v>7.000000000000001</v>
      </c>
      <c r="L120" s="278"/>
      <c r="M120" s="201"/>
      <c r="N120" s="279"/>
      <c r="O120" s="504">
        <f>C120+F120+I120+L120</f>
        <v>0.07</v>
      </c>
      <c r="P120" s="475">
        <f>D120+G120+J120+M120</f>
        <v>1</v>
      </c>
      <c r="Q120" s="476">
        <f>100*O120/P120</f>
        <v>7.000000000000001</v>
      </c>
      <c r="R120" s="176"/>
      <c r="S120" s="439"/>
      <c r="T120" s="439"/>
      <c r="U120" s="518"/>
      <c r="V120" s="178"/>
      <c r="W120" s="59"/>
      <c r="X120" s="66"/>
      <c r="Y120" s="391"/>
      <c r="Z120" s="176"/>
      <c r="AA120" s="59"/>
      <c r="AB120" s="66"/>
      <c r="AC120" s="56"/>
      <c r="AD120" s="191"/>
      <c r="AE120" s="192"/>
      <c r="AF120" s="203"/>
      <c r="AG120" s="350"/>
      <c r="AH120" s="125"/>
      <c r="AI120" s="54"/>
      <c r="AJ120" s="67"/>
      <c r="AK120" s="68"/>
      <c r="AL120" s="135"/>
      <c r="AM120" s="54"/>
      <c r="AN120" s="67"/>
      <c r="AO120" s="76"/>
      <c r="AP120" s="15" t="s">
        <v>164</v>
      </c>
      <c r="AQ120" s="54">
        <v>0.07</v>
      </c>
      <c r="AR120" s="67">
        <v>1</v>
      </c>
      <c r="AS120" s="68">
        <v>0.07</v>
      </c>
      <c r="AT120" s="135"/>
      <c r="AU120" s="54"/>
      <c r="AV120" s="67"/>
      <c r="AW120" s="76"/>
      <c r="AX120" s="125"/>
      <c r="AY120" s="54"/>
      <c r="AZ120" s="62"/>
      <c r="BA120" s="68"/>
      <c r="BB120" s="135"/>
      <c r="BC120" s="126"/>
      <c r="BD120" s="128"/>
      <c r="BE120" s="76"/>
      <c r="BF120" s="196"/>
      <c r="BG120" s="192"/>
      <c r="BH120" s="192"/>
      <c r="BI120" s="197"/>
    </row>
    <row r="121" spans="1:61" s="188" customFormat="1" ht="12.75" customHeight="1">
      <c r="A121" s="547">
        <v>2.5</v>
      </c>
      <c r="B121" s="805" t="s">
        <v>348</v>
      </c>
      <c r="C121" s="111"/>
      <c r="D121" s="112"/>
      <c r="E121" s="307"/>
      <c r="F121" s="239"/>
      <c r="G121" s="266"/>
      <c r="H121" s="289"/>
      <c r="I121" s="583">
        <f>AA121+AE121+AI121+AM121+AQ121+AU121+AY121+BC121+BG121</f>
        <v>0.19</v>
      </c>
      <c r="J121" s="44">
        <f>AB121+AF121+AJ121+AN121+AR121+AV121+AZ121+BD121+BH121</f>
        <v>3</v>
      </c>
      <c r="K121" s="284">
        <f>100*(I121/J121)</f>
        <v>6.333333333333334</v>
      </c>
      <c r="L121" s="122"/>
      <c r="M121" s="121"/>
      <c r="N121" s="435"/>
      <c r="O121" s="505">
        <f>C121+F121+I121+L121</f>
        <v>0.19</v>
      </c>
      <c r="P121" s="392">
        <f>D121+G121+J121+M121</f>
        <v>3</v>
      </c>
      <c r="Q121" s="124">
        <f>100*O121/P121</f>
        <v>6.333333333333333</v>
      </c>
      <c r="R121" s="176"/>
      <c r="S121" s="439"/>
      <c r="T121" s="439"/>
      <c r="U121" s="518"/>
      <c r="V121" s="178"/>
      <c r="W121" s="59"/>
      <c r="X121" s="66"/>
      <c r="Y121" s="391"/>
      <c r="Z121" s="176"/>
      <c r="AA121" s="59"/>
      <c r="AB121" s="66"/>
      <c r="AC121" s="56"/>
      <c r="AD121" s="11"/>
      <c r="AE121" s="59"/>
      <c r="AF121" s="132"/>
      <c r="AG121" s="57"/>
      <c r="AH121" s="13"/>
      <c r="AI121" s="54"/>
      <c r="AJ121" s="55"/>
      <c r="AK121" s="56"/>
      <c r="AL121" s="11"/>
      <c r="AM121" s="54"/>
      <c r="AN121" s="55"/>
      <c r="AO121" s="57"/>
      <c r="AP121" s="15" t="s">
        <v>164</v>
      </c>
      <c r="AQ121" s="54">
        <v>0.05</v>
      </c>
      <c r="AR121" s="55">
        <v>1</v>
      </c>
      <c r="AS121" s="56">
        <v>0.05</v>
      </c>
      <c r="AT121" s="11"/>
      <c r="AU121" s="54"/>
      <c r="AV121" s="67"/>
      <c r="AW121" s="76"/>
      <c r="AX121" s="13"/>
      <c r="AY121" s="54"/>
      <c r="AZ121" s="392"/>
      <c r="BA121" s="56"/>
      <c r="BB121" s="23" t="s">
        <v>164</v>
      </c>
      <c r="BC121" s="126">
        <v>0.07</v>
      </c>
      <c r="BD121" s="65">
        <v>1</v>
      </c>
      <c r="BE121" s="57">
        <v>0.07</v>
      </c>
      <c r="BF121" s="15" t="s">
        <v>164</v>
      </c>
      <c r="BG121" s="106">
        <v>0.07</v>
      </c>
      <c r="BH121" s="159">
        <v>1</v>
      </c>
      <c r="BI121" s="164">
        <f>BG121</f>
        <v>0.07</v>
      </c>
    </row>
    <row r="122" spans="1:61" s="195" customFormat="1" ht="12.75" customHeight="1">
      <c r="A122" s="546">
        <v>2</v>
      </c>
      <c r="B122" s="616" t="s">
        <v>724</v>
      </c>
      <c r="C122" s="310"/>
      <c r="D122" s="112"/>
      <c r="E122" s="577"/>
      <c r="F122" s="103">
        <f>S122+W122+AA122+AE122+AI122+AM122+AQ122+AU122+AY122+BC122</f>
        <v>2.191467181467181</v>
      </c>
      <c r="G122" s="212">
        <f>T122+X122+AB122+AF122+AJ122+AN122+AR122+AV122+AZ122+BD122</f>
        <v>5</v>
      </c>
      <c r="H122" s="283">
        <f>100*(F122/G122)</f>
        <v>43.82934362934362</v>
      </c>
      <c r="I122" s="595"/>
      <c r="J122" s="405"/>
      <c r="K122" s="285"/>
      <c r="L122" s="286"/>
      <c r="M122" s="257"/>
      <c r="N122" s="436"/>
      <c r="O122" s="504">
        <f>C122+F122+I122+L122</f>
        <v>2.191467181467181</v>
      </c>
      <c r="P122" s="475">
        <f>D122+G122+J122+M122</f>
        <v>5</v>
      </c>
      <c r="Q122" s="476">
        <f>100*O122/P122</f>
        <v>43.829343629343626</v>
      </c>
      <c r="R122" s="14" t="s">
        <v>163</v>
      </c>
      <c r="S122" s="238">
        <v>0.32432432432432434</v>
      </c>
      <c r="T122" s="315">
        <v>1</v>
      </c>
      <c r="U122" s="347">
        <f>S122/T122</f>
        <v>0.32432432432432434</v>
      </c>
      <c r="V122" s="22" t="s">
        <v>163</v>
      </c>
      <c r="W122" s="106">
        <v>0.5714285714285714</v>
      </c>
      <c r="X122" s="160">
        <v>1</v>
      </c>
      <c r="Y122" s="243">
        <f>W122/X122</f>
        <v>0.5714285714285714</v>
      </c>
      <c r="Z122" s="14" t="s">
        <v>163</v>
      </c>
      <c r="AA122" s="332">
        <v>0.5357142857142857</v>
      </c>
      <c r="AB122" s="333">
        <v>1</v>
      </c>
      <c r="AC122" s="346">
        <f>AA122/AB122</f>
        <v>0.5357142857142857</v>
      </c>
      <c r="AD122" s="110" t="s">
        <v>163</v>
      </c>
      <c r="AE122" s="156">
        <v>0.4</v>
      </c>
      <c r="AF122" s="65">
        <v>1</v>
      </c>
      <c r="AG122" s="57">
        <f>AE122/AF122</f>
        <v>0.4</v>
      </c>
      <c r="AH122" s="136"/>
      <c r="AI122" s="67"/>
      <c r="AJ122" s="79"/>
      <c r="AK122" s="142"/>
      <c r="AL122" s="151"/>
      <c r="AM122" s="67"/>
      <c r="AN122" s="79"/>
      <c r="AO122" s="153"/>
      <c r="AP122" s="14" t="s">
        <v>163</v>
      </c>
      <c r="AQ122" s="54">
        <v>0.36</v>
      </c>
      <c r="AR122" s="67">
        <v>1</v>
      </c>
      <c r="AS122" s="68">
        <v>0.36</v>
      </c>
      <c r="AT122" s="140"/>
      <c r="AU122" s="61"/>
      <c r="AV122" s="79"/>
      <c r="AW122" s="200"/>
      <c r="AX122" s="196"/>
      <c r="AY122" s="192"/>
      <c r="AZ122" s="676"/>
      <c r="BA122" s="197"/>
      <c r="BB122" s="191"/>
      <c r="BC122" s="192"/>
      <c r="BD122" s="203"/>
      <c r="BE122" s="200"/>
      <c r="BF122" s="196"/>
      <c r="BG122" s="192"/>
      <c r="BH122" s="192"/>
      <c r="BI122" s="197"/>
    </row>
    <row r="123" spans="1:61" s="188" customFormat="1" ht="12.75" customHeight="1">
      <c r="A123" s="546">
        <v>2</v>
      </c>
      <c r="B123" s="576" t="s">
        <v>343</v>
      </c>
      <c r="C123" s="111"/>
      <c r="D123" s="112"/>
      <c r="E123" s="307"/>
      <c r="F123" s="103">
        <f>S123+W123+AA123+AE123+AI123+AM123+AQ123+AU123+AY123+BC123</f>
        <v>2.302352941176471</v>
      </c>
      <c r="G123" s="212">
        <f>T123+X123+AB123+AF123+AJ123+AN123+AR123+AV123+AZ123+BD123</f>
        <v>5</v>
      </c>
      <c r="H123" s="283">
        <f>100*(F123/G123)</f>
        <v>46.04705882352942</v>
      </c>
      <c r="I123" s="119"/>
      <c r="J123" s="116"/>
      <c r="K123" s="288"/>
      <c r="L123" s="122"/>
      <c r="M123" s="121"/>
      <c r="N123" s="435"/>
      <c r="O123" s="505">
        <f>C123+F123+I123+L123</f>
        <v>2.302352941176471</v>
      </c>
      <c r="P123" s="392">
        <f>D123+G123+J123+M123</f>
        <v>5</v>
      </c>
      <c r="Q123" s="124">
        <f>100*O123/P123</f>
        <v>46.04705882352942</v>
      </c>
      <c r="R123" s="573" t="s">
        <v>163</v>
      </c>
      <c r="S123" s="439"/>
      <c r="T123" s="439"/>
      <c r="U123" s="518"/>
      <c r="V123" s="110" t="s">
        <v>163</v>
      </c>
      <c r="W123" s="106">
        <v>1.4023529411764706</v>
      </c>
      <c r="X123" s="160">
        <v>2</v>
      </c>
      <c r="Y123" s="243">
        <f>W123/X123</f>
        <v>0.7011764705882353</v>
      </c>
      <c r="Z123" s="14" t="s">
        <v>163</v>
      </c>
      <c r="AA123" s="238">
        <v>0.33</v>
      </c>
      <c r="AB123" s="315">
        <v>1</v>
      </c>
      <c r="AC123" s="347">
        <v>0.333</v>
      </c>
      <c r="AD123" s="22" t="s">
        <v>163</v>
      </c>
      <c r="AE123" s="59">
        <v>0.45</v>
      </c>
      <c r="AF123" s="66">
        <v>1</v>
      </c>
      <c r="AG123" s="57">
        <v>0.45</v>
      </c>
      <c r="AH123" s="14" t="s">
        <v>163</v>
      </c>
      <c r="AI123" s="54">
        <v>0.12</v>
      </c>
      <c r="AJ123" s="55">
        <v>1</v>
      </c>
      <c r="AK123" s="56">
        <f>AI123/AJ123</f>
        <v>0.12</v>
      </c>
      <c r="AL123" s="11"/>
      <c r="AM123" s="54"/>
      <c r="AN123" s="55"/>
      <c r="AO123" s="57"/>
      <c r="AP123" s="20"/>
      <c r="AQ123" s="54"/>
      <c r="AR123" s="55"/>
      <c r="AS123" s="56"/>
      <c r="AT123" s="11"/>
      <c r="AU123" s="54"/>
      <c r="AV123" s="55"/>
      <c r="AW123" s="57"/>
      <c r="AX123" s="20"/>
      <c r="AY123" s="80"/>
      <c r="AZ123" s="62"/>
      <c r="BA123" s="56"/>
      <c r="BB123" s="26"/>
      <c r="BC123" s="652"/>
      <c r="BD123" s="65"/>
      <c r="BE123" s="57"/>
      <c r="BF123" s="169"/>
      <c r="BG123" s="189"/>
      <c r="BH123" s="189"/>
      <c r="BI123" s="190"/>
    </row>
    <row r="124" spans="1:61" s="254" customFormat="1" ht="12.75" customHeight="1">
      <c r="A124" s="546">
        <v>2</v>
      </c>
      <c r="B124" s="616" t="s">
        <v>705</v>
      </c>
      <c r="C124" s="312"/>
      <c r="D124" s="112"/>
      <c r="E124" s="762"/>
      <c r="F124" s="103">
        <f>S124+W124+AA124+AE124+AI124+AM124+AQ124+AU124+AY124+BC124</f>
        <v>0.13636363636363635</v>
      </c>
      <c r="G124" s="212">
        <f>T124+X124+AB124+AF124+AJ124+AN124+AR124+AV124+AZ124+BD124</f>
        <v>1</v>
      </c>
      <c r="H124" s="283">
        <f>100*(F124/G124)</f>
        <v>13.636363636363635</v>
      </c>
      <c r="I124" s="775"/>
      <c r="J124" s="407"/>
      <c r="K124" s="783"/>
      <c r="L124" s="268"/>
      <c r="M124" s="269"/>
      <c r="N124" s="270"/>
      <c r="O124" s="505">
        <f>C124+F124+I124+L124</f>
        <v>0.13636363636363635</v>
      </c>
      <c r="P124" s="392">
        <f>D124+G124+J124+M124</f>
        <v>1</v>
      </c>
      <c r="Q124" s="124">
        <f>100*O124/P124</f>
        <v>13.636363636363635</v>
      </c>
      <c r="R124" s="176"/>
      <c r="S124" s="439"/>
      <c r="T124" s="439"/>
      <c r="U124" s="518"/>
      <c r="V124" s="11"/>
      <c r="W124" s="59"/>
      <c r="X124" s="66"/>
      <c r="Y124" s="391"/>
      <c r="Z124" s="14" t="s">
        <v>163</v>
      </c>
      <c r="AA124" s="105">
        <v>0.13636363636363635</v>
      </c>
      <c r="AB124" s="160">
        <v>1</v>
      </c>
      <c r="AC124" s="211">
        <v>0.13636363636363635</v>
      </c>
      <c r="AD124" s="261"/>
      <c r="AE124" s="253"/>
      <c r="AF124" s="253"/>
      <c r="AG124" s="355"/>
      <c r="AH124" s="256"/>
      <c r="AI124" s="253"/>
      <c r="AJ124" s="253"/>
      <c r="AK124" s="259"/>
      <c r="AL124" s="261"/>
      <c r="AM124" s="253"/>
      <c r="AN124" s="253"/>
      <c r="AO124" s="260"/>
      <c r="AP124" s="256"/>
      <c r="AQ124" s="253"/>
      <c r="AR124" s="253"/>
      <c r="AS124" s="259"/>
      <c r="AT124" s="261"/>
      <c r="AU124" s="253"/>
      <c r="AV124" s="253"/>
      <c r="AW124" s="260"/>
      <c r="AX124" s="256"/>
      <c r="AY124" s="253"/>
      <c r="AZ124" s="674"/>
      <c r="BA124" s="259"/>
      <c r="BB124" s="261"/>
      <c r="BC124" s="669"/>
      <c r="BD124" s="253"/>
      <c r="BE124" s="260"/>
      <c r="BF124" s="256"/>
      <c r="BG124" s="253"/>
      <c r="BH124" s="253"/>
      <c r="BI124" s="259"/>
    </row>
    <row r="125" spans="1:61" s="188" customFormat="1" ht="12.75" customHeight="1">
      <c r="A125" s="545">
        <v>2</v>
      </c>
      <c r="B125" s="575" t="s">
        <v>170</v>
      </c>
      <c r="C125" s="49">
        <v>12.15</v>
      </c>
      <c r="D125" s="50">
        <v>14</v>
      </c>
      <c r="E125" s="308">
        <f>100*(C125/D125)</f>
        <v>86.78571428571429</v>
      </c>
      <c r="F125" s="103">
        <f>W125+AA125+AM125+AU125+AY125</f>
        <v>15.453333333333333</v>
      </c>
      <c r="G125" s="212">
        <f>X125+AB125+AN125+AV125+AZ125</f>
        <v>20</v>
      </c>
      <c r="H125" s="283">
        <f>100*(F125/G125)</f>
        <v>77.26666666666667</v>
      </c>
      <c r="I125" s="662"/>
      <c r="J125" s="118"/>
      <c r="K125" s="288"/>
      <c r="L125" s="210"/>
      <c r="M125" s="120"/>
      <c r="N125" s="435"/>
      <c r="O125" s="504">
        <f>C125+F125+I125+L125</f>
        <v>27.60333333333333</v>
      </c>
      <c r="P125" s="475">
        <f>D125+G125+J125+M125</f>
        <v>34</v>
      </c>
      <c r="Q125" s="476">
        <f>100*O125/P125</f>
        <v>81.18627450980391</v>
      </c>
      <c r="R125" s="176"/>
      <c r="S125" s="439"/>
      <c r="T125" s="439"/>
      <c r="U125" s="518"/>
      <c r="V125" s="22" t="s">
        <v>163</v>
      </c>
      <c r="W125" s="59">
        <v>0.8333333333333334</v>
      </c>
      <c r="X125" s="66">
        <v>1</v>
      </c>
      <c r="Y125" s="57">
        <v>0.8333333333333334</v>
      </c>
      <c r="Z125" s="213" t="s">
        <v>163</v>
      </c>
      <c r="AA125" s="238">
        <v>0.68</v>
      </c>
      <c r="AB125" s="315">
        <v>1</v>
      </c>
      <c r="AC125" s="347">
        <v>0.682</v>
      </c>
      <c r="AD125" s="11"/>
      <c r="AE125" s="59"/>
      <c r="AF125" s="132"/>
      <c r="AG125" s="57"/>
      <c r="AH125" s="13"/>
      <c r="AI125" s="54"/>
      <c r="AJ125" s="55"/>
      <c r="AK125" s="56"/>
      <c r="AL125" s="22" t="s">
        <v>163</v>
      </c>
      <c r="AM125" s="54">
        <v>4</v>
      </c>
      <c r="AN125" s="55">
        <v>5</v>
      </c>
      <c r="AO125" s="57">
        <f>AM125/AN125</f>
        <v>0.8</v>
      </c>
      <c r="AP125" s="13"/>
      <c r="AQ125" s="54"/>
      <c r="AR125" s="55"/>
      <c r="AS125" s="56"/>
      <c r="AT125" s="22" t="s">
        <v>163</v>
      </c>
      <c r="AU125" s="54">
        <v>2.4</v>
      </c>
      <c r="AV125" s="55">
        <v>4</v>
      </c>
      <c r="AW125" s="57">
        <v>0.6</v>
      </c>
      <c r="AX125" s="14" t="s">
        <v>163</v>
      </c>
      <c r="AY125" s="54">
        <v>7.54</v>
      </c>
      <c r="AZ125" s="62">
        <v>9</v>
      </c>
      <c r="BA125" s="56">
        <v>0.84</v>
      </c>
      <c r="BB125" s="24" t="s">
        <v>165</v>
      </c>
      <c r="BC125" s="126">
        <v>12.15</v>
      </c>
      <c r="BD125" s="65">
        <v>14</v>
      </c>
      <c r="BE125" s="57">
        <v>0.87</v>
      </c>
      <c r="BF125" s="169"/>
      <c r="BG125" s="189"/>
      <c r="BH125" s="189"/>
      <c r="BI125" s="190"/>
    </row>
    <row r="126" spans="1:61" s="187" customFormat="1" ht="12.75" customHeight="1">
      <c r="A126" s="545">
        <v>2</v>
      </c>
      <c r="B126" s="575" t="s">
        <v>3</v>
      </c>
      <c r="C126" s="111"/>
      <c r="D126" s="112"/>
      <c r="E126" s="307"/>
      <c r="F126" s="103">
        <f>S126+W126+AA126+AE126+AI126+AM126+AQ126+AU126+AY126+BC126</f>
        <v>27.20795518207283</v>
      </c>
      <c r="G126" s="212">
        <f>T126+X126+AB126+AF126+AJ126+AN126+AR126+AV126+AZ126+BD126</f>
        <v>46</v>
      </c>
      <c r="H126" s="283">
        <f>100*(F126/G126)</f>
        <v>59.147728656680066</v>
      </c>
      <c r="I126" s="119"/>
      <c r="J126" s="116"/>
      <c r="K126" s="288"/>
      <c r="L126" s="122"/>
      <c r="M126" s="121"/>
      <c r="N126" s="435"/>
      <c r="O126" s="505">
        <f>C126+F126+I126+L126</f>
        <v>27.20795518207283</v>
      </c>
      <c r="P126" s="392">
        <f>D126+G126+J126+M126</f>
        <v>46</v>
      </c>
      <c r="Q126" s="124">
        <f>100*O126/P126</f>
        <v>59.14772865668006</v>
      </c>
      <c r="R126" s="176"/>
      <c r="S126" s="439"/>
      <c r="T126" s="439"/>
      <c r="U126" s="518"/>
      <c r="V126" s="11"/>
      <c r="W126" s="59"/>
      <c r="X126" s="66"/>
      <c r="Y126" s="391"/>
      <c r="Z126" s="14" t="s">
        <v>163</v>
      </c>
      <c r="AA126" s="106">
        <v>0.52</v>
      </c>
      <c r="AB126" s="160">
        <v>1</v>
      </c>
      <c r="AC126" s="56">
        <f>AA126/AB126</f>
        <v>0.52</v>
      </c>
      <c r="AD126" s="110" t="s">
        <v>163</v>
      </c>
      <c r="AE126" s="156">
        <v>1.4879551820728292</v>
      </c>
      <c r="AF126" s="65">
        <v>3</v>
      </c>
      <c r="AG126" s="57">
        <f>AE126/AF126</f>
        <v>0.49598506069094306</v>
      </c>
      <c r="AH126" s="14" t="s">
        <v>163</v>
      </c>
      <c r="AI126" s="54">
        <v>5.48</v>
      </c>
      <c r="AJ126" s="55">
        <v>10</v>
      </c>
      <c r="AK126" s="56">
        <f>AI126/AJ126</f>
        <v>0.548</v>
      </c>
      <c r="AL126" s="22" t="s">
        <v>163</v>
      </c>
      <c r="AM126" s="54">
        <v>6.64</v>
      </c>
      <c r="AN126" s="55">
        <v>9</v>
      </c>
      <c r="AO126" s="57">
        <f>AM126/AN126</f>
        <v>0.7377777777777778</v>
      </c>
      <c r="AP126" s="14" t="s">
        <v>163</v>
      </c>
      <c r="AQ126" s="54">
        <v>6.96</v>
      </c>
      <c r="AR126" s="55">
        <v>11</v>
      </c>
      <c r="AS126" s="56">
        <v>0.63</v>
      </c>
      <c r="AT126" s="22" t="s">
        <v>163</v>
      </c>
      <c r="AU126" s="54">
        <v>2.64</v>
      </c>
      <c r="AV126" s="55">
        <v>5</v>
      </c>
      <c r="AW126" s="57">
        <v>0.53</v>
      </c>
      <c r="AX126" s="14" t="s">
        <v>163</v>
      </c>
      <c r="AY126" s="54">
        <v>1.78</v>
      </c>
      <c r="AZ126" s="62">
        <v>3</v>
      </c>
      <c r="BA126" s="56">
        <v>0.59</v>
      </c>
      <c r="BB126" s="22" t="s">
        <v>163</v>
      </c>
      <c r="BC126" s="126">
        <v>1.7</v>
      </c>
      <c r="BD126" s="65">
        <v>4</v>
      </c>
      <c r="BE126" s="57">
        <v>0.43</v>
      </c>
      <c r="BF126" s="169"/>
      <c r="BG126" s="189"/>
      <c r="BH126" s="189"/>
      <c r="BI126" s="190"/>
    </row>
    <row r="127" spans="1:61" ht="12.75" customHeight="1">
      <c r="A127" s="546">
        <v>2</v>
      </c>
      <c r="B127" s="616" t="s">
        <v>715</v>
      </c>
      <c r="C127" s="326"/>
      <c r="D127" s="318"/>
      <c r="E127" s="657"/>
      <c r="F127" s="103">
        <f>S127+W127+AA127+AE127+AI127+AM127+AQ127+AU127+AY127+BC127</f>
        <v>0.8571428571428571</v>
      </c>
      <c r="G127" s="212">
        <f>T127+X127+AB127+AF127+AJ127+AN127+AR127+AV127+AZ127+BD127</f>
        <v>1</v>
      </c>
      <c r="H127" s="283">
        <f>100*(F127/G127)</f>
        <v>85.71428571428571</v>
      </c>
      <c r="I127" s="659"/>
      <c r="J127" s="408"/>
      <c r="K127" s="657"/>
      <c r="L127" s="327"/>
      <c r="M127" s="318"/>
      <c r="N127" s="328"/>
      <c r="O127" s="504">
        <f>C127+F127+I127+L127</f>
        <v>0.8571428571428571</v>
      </c>
      <c r="P127" s="475">
        <f>D127+G127+J127+M127</f>
        <v>1</v>
      </c>
      <c r="Q127" s="476">
        <f>100*O127/P127</f>
        <v>85.71428571428571</v>
      </c>
      <c r="R127" s="176"/>
      <c r="S127" s="439"/>
      <c r="T127" s="439"/>
      <c r="U127" s="518"/>
      <c r="V127" s="11"/>
      <c r="W127" s="59"/>
      <c r="X127" s="66"/>
      <c r="Y127" s="391"/>
      <c r="Z127" s="14" t="s">
        <v>163</v>
      </c>
      <c r="AA127" s="106">
        <v>0.8571428571428571</v>
      </c>
      <c r="AB127" s="160">
        <v>1</v>
      </c>
      <c r="AC127" s="211">
        <f>AA127/AB127</f>
        <v>0.8571428571428571</v>
      </c>
      <c r="AD127" s="571"/>
      <c r="AE127" s="319"/>
      <c r="AF127" s="319"/>
      <c r="AG127" s="354"/>
      <c r="AH127" s="321"/>
      <c r="AI127" s="54"/>
      <c r="AJ127" s="55"/>
      <c r="AK127" s="56"/>
      <c r="AL127" s="606"/>
      <c r="AM127" s="253"/>
      <c r="AN127" s="253"/>
      <c r="AO127" s="260"/>
      <c r="AP127" s="256"/>
      <c r="AQ127" s="253"/>
      <c r="AR127" s="253"/>
      <c r="AS127" s="259"/>
      <c r="AT127" s="323"/>
      <c r="AU127" s="248"/>
      <c r="AV127" s="248"/>
      <c r="AW127" s="324"/>
      <c r="AX127" s="325"/>
      <c r="AY127" s="248"/>
      <c r="AZ127" s="674"/>
      <c r="BA127" s="249"/>
      <c r="BB127" s="323"/>
      <c r="BC127" s="685"/>
      <c r="BD127" s="253"/>
      <c r="BE127" s="324"/>
      <c r="BF127" s="325"/>
      <c r="BG127" s="248"/>
      <c r="BH127" s="248"/>
      <c r="BI127" s="249"/>
    </row>
    <row r="128" spans="1:61" s="187" customFormat="1" ht="12.75" customHeight="1">
      <c r="A128" s="546">
        <v>2</v>
      </c>
      <c r="B128" s="616" t="s">
        <v>800</v>
      </c>
      <c r="C128" s="326"/>
      <c r="D128" s="318"/>
      <c r="E128" s="657"/>
      <c r="F128" s="103">
        <f>S128+W128+AA128+AE128+AI128+AM128+AQ128+AU128+AY128+BC128</f>
        <v>0.36</v>
      </c>
      <c r="G128" s="212">
        <f>T128+X128+AB128+AF128+AJ128+AN128+AR128+AV128+AZ128+BD128</f>
        <v>1</v>
      </c>
      <c r="H128" s="283">
        <f>100*(F128/G128)</f>
        <v>36</v>
      </c>
      <c r="I128" s="659"/>
      <c r="J128" s="318"/>
      <c r="K128" s="657"/>
      <c r="L128" s="382"/>
      <c r="M128" s="563"/>
      <c r="N128" s="381"/>
      <c r="O128" s="505">
        <f>C128+F128+I128+L128</f>
        <v>0.36</v>
      </c>
      <c r="P128" s="392">
        <f>D128+G128+J128+M128</f>
        <v>1</v>
      </c>
      <c r="Q128" s="124">
        <f>100*O128/P128</f>
        <v>36</v>
      </c>
      <c r="R128" s="14" t="s">
        <v>163</v>
      </c>
      <c r="S128" s="332">
        <v>0.36</v>
      </c>
      <c r="T128" s="333">
        <v>1</v>
      </c>
      <c r="U128" s="553">
        <f>S128/T128</f>
        <v>0.36</v>
      </c>
      <c r="V128" s="395"/>
      <c r="W128" s="319"/>
      <c r="X128" s="189"/>
      <c r="Y128" s="605"/>
      <c r="Z128" s="403"/>
      <c r="AA128" s="338"/>
      <c r="AB128" s="338"/>
      <c r="AC128" s="402"/>
      <c r="AD128" s="401"/>
      <c r="AE128" s="338"/>
      <c r="AF128" s="338"/>
      <c r="AG128" s="396"/>
      <c r="AH128" s="403"/>
      <c r="AI128" s="189"/>
      <c r="AJ128" s="189"/>
      <c r="AK128" s="190"/>
      <c r="AL128" s="198"/>
      <c r="AM128" s="189"/>
      <c r="AN128" s="189"/>
      <c r="AO128" s="199"/>
      <c r="AP128" s="194"/>
      <c r="AQ128" s="189"/>
      <c r="AR128" s="189"/>
      <c r="AS128" s="190"/>
      <c r="AT128" s="198"/>
      <c r="AU128" s="189"/>
      <c r="AV128" s="189"/>
      <c r="AW128" s="199"/>
      <c r="AX128" s="194"/>
      <c r="AY128" s="189"/>
      <c r="AZ128" s="676"/>
      <c r="BA128" s="190"/>
      <c r="BB128" s="198"/>
      <c r="BC128" s="192"/>
      <c r="BD128" s="338"/>
      <c r="BE128" s="199"/>
      <c r="BF128" s="194"/>
      <c r="BG128" s="189"/>
      <c r="BH128" s="189"/>
      <c r="BI128" s="190"/>
    </row>
    <row r="129" spans="1:61" s="187" customFormat="1" ht="12.75" customHeight="1">
      <c r="A129" s="546">
        <v>2</v>
      </c>
      <c r="B129" s="616" t="s">
        <v>801</v>
      </c>
      <c r="C129" s="326"/>
      <c r="D129" s="318"/>
      <c r="E129" s="657"/>
      <c r="F129" s="103">
        <f>S129+W129+AA129+AE129+AI129+AM129+AQ129+AU129+AY129+BC129</f>
        <v>0.16</v>
      </c>
      <c r="G129" s="212">
        <f>T129+X129+AB129+AF129+AJ129+AN129+AR129+AV129+AZ129+BD129</f>
        <v>1</v>
      </c>
      <c r="H129" s="283">
        <f>100*(F129/G129)</f>
        <v>16</v>
      </c>
      <c r="I129" s="659"/>
      <c r="J129" s="318"/>
      <c r="K129" s="657"/>
      <c r="L129" s="382"/>
      <c r="M129" s="563"/>
      <c r="N129" s="381"/>
      <c r="O129" s="505">
        <f>C129+F129+I129+L129</f>
        <v>0.16</v>
      </c>
      <c r="P129" s="392">
        <f>D129+G129+J129+M129</f>
        <v>1</v>
      </c>
      <c r="Q129" s="124">
        <f>100*O129/P129</f>
        <v>16</v>
      </c>
      <c r="R129" s="14" t="s">
        <v>163</v>
      </c>
      <c r="S129" s="332">
        <v>0.16</v>
      </c>
      <c r="T129" s="333">
        <v>1</v>
      </c>
      <c r="U129" s="553">
        <f>S129/T129</f>
        <v>0.16</v>
      </c>
      <c r="V129" s="395"/>
      <c r="W129" s="319"/>
      <c r="X129" s="189"/>
      <c r="Y129" s="605"/>
      <c r="Z129" s="403"/>
      <c r="AA129" s="338"/>
      <c r="AB129" s="338"/>
      <c r="AC129" s="402"/>
      <c r="AD129" s="401"/>
      <c r="AE129" s="338"/>
      <c r="AF129" s="338"/>
      <c r="AG129" s="396"/>
      <c r="AH129" s="403"/>
      <c r="AI129" s="189"/>
      <c r="AJ129" s="189"/>
      <c r="AK129" s="190"/>
      <c r="AL129" s="198"/>
      <c r="AM129" s="189"/>
      <c r="AN129" s="189"/>
      <c r="AO129" s="199"/>
      <c r="AP129" s="194"/>
      <c r="AQ129" s="189"/>
      <c r="AR129" s="189"/>
      <c r="AS129" s="190"/>
      <c r="AT129" s="198"/>
      <c r="AU129" s="189"/>
      <c r="AV129" s="189"/>
      <c r="AW129" s="199"/>
      <c r="AX129" s="194"/>
      <c r="AY129" s="189"/>
      <c r="AZ129" s="676"/>
      <c r="BA129" s="190"/>
      <c r="BB129" s="198"/>
      <c r="BC129" s="192"/>
      <c r="BD129" s="338"/>
      <c r="BE129" s="199"/>
      <c r="BF129" s="194"/>
      <c r="BG129" s="189"/>
      <c r="BH129" s="189"/>
      <c r="BI129" s="190"/>
    </row>
    <row r="130" spans="1:61" s="188" customFormat="1" ht="12.75" customHeight="1">
      <c r="A130" s="545">
        <v>2</v>
      </c>
      <c r="B130" s="575" t="s">
        <v>16</v>
      </c>
      <c r="C130" s="111"/>
      <c r="D130" s="112"/>
      <c r="E130" s="307"/>
      <c r="F130" s="103">
        <f>S130+W130+AA130+AE130+AI130+AM130+AQ130+AU130+AY130+BC130</f>
        <v>11.494162679425836</v>
      </c>
      <c r="G130" s="212">
        <f>T130+X130+AB130+AF130+AJ130+AN130+AR130+AV130+AZ130+BD130</f>
        <v>22</v>
      </c>
      <c r="H130" s="283">
        <f>100*(F130/G130)</f>
        <v>52.246193997390165</v>
      </c>
      <c r="I130" s="119"/>
      <c r="J130" s="116"/>
      <c r="K130" s="288"/>
      <c r="L130" s="122"/>
      <c r="M130" s="121"/>
      <c r="N130" s="435"/>
      <c r="O130" s="505">
        <f>C130+F130+I130+L130</f>
        <v>11.494162679425836</v>
      </c>
      <c r="P130" s="392">
        <f>D130+G130+J130+M130</f>
        <v>22</v>
      </c>
      <c r="Q130" s="124">
        <f>100*O130/P130</f>
        <v>52.24619399739016</v>
      </c>
      <c r="R130" s="573" t="s">
        <v>163</v>
      </c>
      <c r="S130" s="439"/>
      <c r="T130" s="439"/>
      <c r="U130" s="518"/>
      <c r="V130" s="110" t="s">
        <v>163</v>
      </c>
      <c r="W130" s="106">
        <v>1.4636363636363636</v>
      </c>
      <c r="X130" s="160">
        <v>2</v>
      </c>
      <c r="Y130" s="243">
        <f>W130/X130</f>
        <v>0.7318181818181818</v>
      </c>
      <c r="Z130" s="176"/>
      <c r="AA130" s="59"/>
      <c r="AB130" s="66"/>
      <c r="AC130" s="56"/>
      <c r="AD130" s="110" t="s">
        <v>163</v>
      </c>
      <c r="AE130" s="156">
        <v>1.3105263157894735</v>
      </c>
      <c r="AF130" s="65">
        <v>2</v>
      </c>
      <c r="AG130" s="57">
        <f>AE130/AF130</f>
        <v>0.6552631578947368</v>
      </c>
      <c r="AH130" s="14" t="s">
        <v>163</v>
      </c>
      <c r="AI130" s="54">
        <v>0.61</v>
      </c>
      <c r="AJ130" s="55">
        <v>1</v>
      </c>
      <c r="AK130" s="56">
        <f>AI130/AJ130</f>
        <v>0.61</v>
      </c>
      <c r="AL130" s="22" t="s">
        <v>163</v>
      </c>
      <c r="AM130" s="54">
        <v>1.71</v>
      </c>
      <c r="AN130" s="55">
        <v>3</v>
      </c>
      <c r="AO130" s="57">
        <f>AM130/AN130</f>
        <v>0.57</v>
      </c>
      <c r="AP130" s="14" t="s">
        <v>163</v>
      </c>
      <c r="AQ130" s="54">
        <v>2.83</v>
      </c>
      <c r="AR130" s="55">
        <v>4</v>
      </c>
      <c r="AS130" s="56">
        <v>0.71</v>
      </c>
      <c r="AT130" s="22" t="s">
        <v>163</v>
      </c>
      <c r="AU130" s="54">
        <v>1.68</v>
      </c>
      <c r="AV130" s="55">
        <v>2</v>
      </c>
      <c r="AW130" s="57">
        <v>0.84</v>
      </c>
      <c r="AX130" s="14" t="s">
        <v>163</v>
      </c>
      <c r="AY130" s="54">
        <v>0.04</v>
      </c>
      <c r="AZ130" s="62">
        <v>1</v>
      </c>
      <c r="BA130" s="56">
        <v>0.04</v>
      </c>
      <c r="BB130" s="22" t="s">
        <v>163</v>
      </c>
      <c r="BC130" s="126">
        <v>1.85</v>
      </c>
      <c r="BD130" s="65">
        <v>7</v>
      </c>
      <c r="BE130" s="57">
        <v>0.26</v>
      </c>
      <c r="BF130" s="169"/>
      <c r="BG130" s="189"/>
      <c r="BH130" s="189"/>
      <c r="BI130" s="190"/>
    </row>
    <row r="131" spans="1:61" s="188" customFormat="1" ht="12.75" customHeight="1">
      <c r="A131" s="546">
        <v>2</v>
      </c>
      <c r="B131" s="616" t="s">
        <v>711</v>
      </c>
      <c r="C131" s="49">
        <f>AU131+AY131+BC131</f>
        <v>8.08</v>
      </c>
      <c r="D131" s="51">
        <f>AV131+AZ131+BD131</f>
        <v>12</v>
      </c>
      <c r="E131" s="308">
        <f>100*(C131/D131)</f>
        <v>67.33333333333333</v>
      </c>
      <c r="F131" s="103">
        <f>S131+W131+AA131+AE131+AI131+AM131+AQ131</f>
        <v>23.946124905901897</v>
      </c>
      <c r="G131" s="212">
        <f>T131+X131+AB131+AF131+AJ131+AN131+AR131</f>
        <v>57</v>
      </c>
      <c r="H131" s="283">
        <f>100*(F131/G131)</f>
        <v>42.0107454489507</v>
      </c>
      <c r="I131" s="119"/>
      <c r="J131" s="116"/>
      <c r="K131" s="288"/>
      <c r="L131" s="122"/>
      <c r="M131" s="121"/>
      <c r="N131" s="435"/>
      <c r="O131" s="504">
        <f>C131+F131+I131+L131</f>
        <v>32.026124905901895</v>
      </c>
      <c r="P131" s="475">
        <f>D131+G131+J131+M131</f>
        <v>69</v>
      </c>
      <c r="Q131" s="476">
        <f>100*O131/P131</f>
        <v>46.41467377666942</v>
      </c>
      <c r="R131" s="14" t="s">
        <v>163</v>
      </c>
      <c r="S131" s="238">
        <v>8.317761898449504</v>
      </c>
      <c r="T131" s="315">
        <v>12</v>
      </c>
      <c r="U131" s="347">
        <f>S131/T131</f>
        <v>0.693146824870792</v>
      </c>
      <c r="V131" s="22" t="s">
        <v>163</v>
      </c>
      <c r="W131" s="106">
        <v>7.689404688093946</v>
      </c>
      <c r="X131" s="160">
        <v>13</v>
      </c>
      <c r="Y131" s="243">
        <f>W131/X131</f>
        <v>0.5914926683149189</v>
      </c>
      <c r="Z131" s="14" t="s">
        <v>163</v>
      </c>
      <c r="AA131" s="332">
        <v>1.2833333333333332</v>
      </c>
      <c r="AB131" s="333">
        <v>4</v>
      </c>
      <c r="AC131" s="346">
        <f>AA131/AB131</f>
        <v>0.3208333333333333</v>
      </c>
      <c r="AD131" s="110" t="s">
        <v>163</v>
      </c>
      <c r="AE131" s="156">
        <v>3.7656249860251187</v>
      </c>
      <c r="AF131" s="65">
        <v>12</v>
      </c>
      <c r="AG131" s="57">
        <f>AE131/AF131</f>
        <v>0.3138020821687599</v>
      </c>
      <c r="AH131" s="14" t="s">
        <v>163</v>
      </c>
      <c r="AI131" s="54">
        <v>2.43</v>
      </c>
      <c r="AJ131" s="55">
        <v>12</v>
      </c>
      <c r="AK131" s="56">
        <f>AI131/AJ131</f>
        <v>0.2025</v>
      </c>
      <c r="AL131" s="22" t="s">
        <v>163</v>
      </c>
      <c r="AM131" s="54">
        <v>0.08</v>
      </c>
      <c r="AN131" s="55">
        <v>1</v>
      </c>
      <c r="AO131" s="57">
        <v>0.08</v>
      </c>
      <c r="AP131" s="14" t="s">
        <v>163</v>
      </c>
      <c r="AQ131" s="54">
        <v>0.38</v>
      </c>
      <c r="AR131" s="55">
        <v>3</v>
      </c>
      <c r="AS131" s="56">
        <v>0.13</v>
      </c>
      <c r="AT131" s="24" t="s">
        <v>165</v>
      </c>
      <c r="AU131" s="54">
        <v>4.14</v>
      </c>
      <c r="AV131" s="55">
        <v>5</v>
      </c>
      <c r="AW131" s="57">
        <v>0.83</v>
      </c>
      <c r="AX131" s="16" t="s">
        <v>165</v>
      </c>
      <c r="AY131" s="54">
        <v>3.42</v>
      </c>
      <c r="AZ131" s="62">
        <v>6</v>
      </c>
      <c r="BA131" s="56">
        <v>0.57</v>
      </c>
      <c r="BB131" s="24" t="s">
        <v>165</v>
      </c>
      <c r="BC131" s="126">
        <v>0.52</v>
      </c>
      <c r="BD131" s="65">
        <v>1</v>
      </c>
      <c r="BE131" s="57">
        <v>0.52</v>
      </c>
      <c r="BF131" s="169"/>
      <c r="BG131" s="189"/>
      <c r="BH131" s="189"/>
      <c r="BI131" s="190"/>
    </row>
    <row r="132" spans="1:61" s="479" customFormat="1" ht="12.75" customHeight="1">
      <c r="A132" s="546">
        <v>2</v>
      </c>
      <c r="B132" s="616" t="s">
        <v>792</v>
      </c>
      <c r="C132" s="493"/>
      <c r="D132" s="492"/>
      <c r="E132" s="761"/>
      <c r="F132" s="103">
        <f>S132+W132+AA132+AE132+AI132+AM132+AQ132</f>
        <v>0.38</v>
      </c>
      <c r="G132" s="212">
        <f>T132+X132+AB132+AF132+AJ132+AN132+AR132</f>
        <v>1</v>
      </c>
      <c r="H132" s="283">
        <f>100*(F132/G132)</f>
        <v>38</v>
      </c>
      <c r="I132" s="772"/>
      <c r="J132" s="492"/>
      <c r="K132" s="761"/>
      <c r="L132" s="493"/>
      <c r="M132" s="492"/>
      <c r="N132" s="526"/>
      <c r="O132" s="505">
        <f>C132+F132+I132+L132</f>
        <v>0.38</v>
      </c>
      <c r="P132" s="392">
        <f>D132+G132+J132+M132</f>
        <v>1</v>
      </c>
      <c r="Q132" s="124">
        <f>100*O132/P132</f>
        <v>38</v>
      </c>
      <c r="R132" s="14" t="s">
        <v>163</v>
      </c>
      <c r="S132" s="54">
        <v>0.38</v>
      </c>
      <c r="T132" s="128">
        <v>1</v>
      </c>
      <c r="U132" s="56">
        <v>0.375</v>
      </c>
      <c r="V132" s="140"/>
      <c r="W132" s="55"/>
      <c r="X132" s="58"/>
      <c r="Y132" s="515"/>
      <c r="Z132" s="136"/>
      <c r="AA132" s="55"/>
      <c r="AB132" s="58"/>
      <c r="AC132" s="482"/>
      <c r="AD132" s="140"/>
      <c r="AE132" s="55"/>
      <c r="AF132" s="58"/>
      <c r="AG132" s="515"/>
      <c r="AH132" s="136"/>
      <c r="AI132" s="55"/>
      <c r="AJ132" s="58"/>
      <c r="AK132" s="483"/>
      <c r="AL132" s="485"/>
      <c r="AM132" s="167"/>
      <c r="AN132" s="242"/>
      <c r="AO132" s="484"/>
      <c r="AP132" s="473"/>
      <c r="AQ132" s="167"/>
      <c r="AR132" s="242"/>
      <c r="AS132" s="486"/>
      <c r="AT132" s="516"/>
      <c r="AU132" s="488"/>
      <c r="AV132" s="488"/>
      <c r="AW132" s="517"/>
      <c r="AX132" s="487"/>
      <c r="AY132" s="488"/>
      <c r="AZ132" s="679"/>
      <c r="BA132" s="489"/>
      <c r="BB132" s="516"/>
      <c r="BC132" s="688"/>
      <c r="BD132" s="664"/>
      <c r="BE132" s="517"/>
      <c r="BF132" s="487"/>
      <c r="BG132" s="488"/>
      <c r="BH132" s="488"/>
      <c r="BI132" s="489"/>
    </row>
    <row r="133" spans="1:61" ht="12" customHeight="1">
      <c r="A133" s="546">
        <v>2</v>
      </c>
      <c r="B133" s="576" t="s">
        <v>824</v>
      </c>
      <c r="C133" s="111"/>
      <c r="D133" s="112"/>
      <c r="E133" s="307"/>
      <c r="F133" s="103">
        <f>S133+W133+AA133+AE133+AI133+AM133+AQ133</f>
        <v>0.7837837837837838</v>
      </c>
      <c r="G133" s="212">
        <f>T133+X133+AB133+AF133+AJ133+AN133+AR133</f>
        <v>1</v>
      </c>
      <c r="H133" s="283">
        <f>100*(F133/G133)</f>
        <v>78.37837837837837</v>
      </c>
      <c r="I133" s="119"/>
      <c r="J133" s="116"/>
      <c r="K133" s="288"/>
      <c r="L133" s="122"/>
      <c r="M133" s="121"/>
      <c r="N133" s="435"/>
      <c r="O133" s="504"/>
      <c r="P133" s="475"/>
      <c r="Q133" s="476"/>
      <c r="R133" s="14" t="s">
        <v>163</v>
      </c>
      <c r="S133" s="238">
        <v>0.7837837837837838</v>
      </c>
      <c r="T133" s="60">
        <v>1</v>
      </c>
      <c r="U133" s="347">
        <f>S133/T133</f>
        <v>0.7837837837837838</v>
      </c>
      <c r="V133" s="438"/>
      <c r="W133" s="238"/>
      <c r="X133" s="315"/>
      <c r="Y133" s="437"/>
      <c r="Z133" s="445"/>
      <c r="AA133" s="238"/>
      <c r="AB133" s="315"/>
      <c r="AC133" s="347"/>
      <c r="AD133" s="465"/>
      <c r="AE133" s="181"/>
      <c r="AF133" s="337"/>
      <c r="AG133" s="349"/>
      <c r="AH133" s="13"/>
      <c r="AI133" s="54"/>
      <c r="AJ133" s="55"/>
      <c r="AK133" s="56"/>
      <c r="AL133" s="11"/>
      <c r="AM133" s="54"/>
      <c r="AN133" s="55"/>
      <c r="AO133" s="57"/>
      <c r="AP133" s="20">
        <v>0.7837837837837838</v>
      </c>
      <c r="AQ133" s="54"/>
      <c r="AR133" s="55"/>
      <c r="AS133" s="56"/>
      <c r="AT133" s="11"/>
      <c r="AU133" s="54"/>
      <c r="AV133" s="55"/>
      <c r="AW133" s="57"/>
      <c r="AX133" s="152"/>
      <c r="AY133" s="182"/>
      <c r="AZ133" s="675"/>
      <c r="BA133" s="168"/>
      <c r="BB133" s="104"/>
      <c r="BC133" s="686"/>
      <c r="BD133" s="663"/>
      <c r="BE133" s="183"/>
      <c r="BF133" s="169"/>
      <c r="BG133" s="248"/>
      <c r="BH133" s="248"/>
      <c r="BI133" s="249"/>
    </row>
    <row r="134" spans="1:61" s="187" customFormat="1" ht="12.75" customHeight="1">
      <c r="A134" s="545">
        <v>2</v>
      </c>
      <c r="B134" s="697" t="s">
        <v>671</v>
      </c>
      <c r="C134" s="111"/>
      <c r="D134" s="112"/>
      <c r="E134" s="760"/>
      <c r="F134" s="103">
        <f>S134+W134+AA134+AE134+AI134+AM134+AQ134+AU134+AY134+BC134</f>
        <v>7.392230576441103</v>
      </c>
      <c r="G134" s="212">
        <f>T134+X134+AB134+AF134+AJ134+AN134+AR134+AV134+AZ134+BD134</f>
        <v>8</v>
      </c>
      <c r="H134" s="283">
        <f>100*(F134/G134)</f>
        <v>92.40288220551379</v>
      </c>
      <c r="I134" s="770"/>
      <c r="J134" s="410"/>
      <c r="K134" s="780"/>
      <c r="L134" s="290"/>
      <c r="M134" s="201"/>
      <c r="N134" s="527"/>
      <c r="O134" s="505">
        <f>C134+F134+I134+L134</f>
        <v>7.392230576441103</v>
      </c>
      <c r="P134" s="392">
        <f>D134+G134+J134+M134</f>
        <v>8</v>
      </c>
      <c r="Q134" s="124">
        <f>100*O134/P134</f>
        <v>92.40288220551379</v>
      </c>
      <c r="R134" s="14" t="s">
        <v>163</v>
      </c>
      <c r="S134" s="238">
        <v>4.69937343358396</v>
      </c>
      <c r="T134" s="315">
        <v>5</v>
      </c>
      <c r="U134" s="347">
        <f>S134/T134</f>
        <v>0.9398746867167921</v>
      </c>
      <c r="V134" s="22" t="s">
        <v>163</v>
      </c>
      <c r="W134" s="106">
        <v>1</v>
      </c>
      <c r="X134" s="160">
        <v>1</v>
      </c>
      <c r="Y134" s="243">
        <f>W134/X134</f>
        <v>1</v>
      </c>
      <c r="Z134" s="14" t="s">
        <v>163</v>
      </c>
      <c r="AA134" s="332">
        <v>0.8928571428571429</v>
      </c>
      <c r="AB134" s="333">
        <v>1</v>
      </c>
      <c r="AC134" s="346">
        <f>AA134/AB134</f>
        <v>0.8928571428571429</v>
      </c>
      <c r="AD134" s="110" t="s">
        <v>163</v>
      </c>
      <c r="AE134" s="156">
        <v>0.8</v>
      </c>
      <c r="AF134" s="65">
        <v>1</v>
      </c>
      <c r="AG134" s="57">
        <f>AE134/AF134</f>
        <v>0.8</v>
      </c>
      <c r="AH134" s="194"/>
      <c r="AI134" s="189"/>
      <c r="AJ134" s="189"/>
      <c r="AK134" s="190"/>
      <c r="AL134" s="198"/>
      <c r="AM134" s="189"/>
      <c r="AN134" s="189"/>
      <c r="AO134" s="199"/>
      <c r="AP134" s="194"/>
      <c r="AQ134" s="189"/>
      <c r="AR134" s="189"/>
      <c r="AS134" s="190"/>
      <c r="AT134" s="198"/>
      <c r="AU134" s="189"/>
      <c r="AV134" s="189"/>
      <c r="AW134" s="199"/>
      <c r="AX134" s="194"/>
      <c r="AY134" s="189"/>
      <c r="AZ134" s="676"/>
      <c r="BA134" s="190"/>
      <c r="BB134" s="198"/>
      <c r="BC134" s="192"/>
      <c r="BD134" s="338"/>
      <c r="BE134" s="199"/>
      <c r="BF134" s="169"/>
      <c r="BG134" s="189"/>
      <c r="BH134" s="189"/>
      <c r="BI134" s="190"/>
    </row>
    <row r="135" spans="1:61" ht="12" customHeight="1">
      <c r="A135" s="546">
        <v>2</v>
      </c>
      <c r="B135" s="658" t="s">
        <v>821</v>
      </c>
      <c r="C135" s="111"/>
      <c r="D135" s="112"/>
      <c r="E135" s="307"/>
      <c r="F135" s="103">
        <f>S135</f>
        <v>0.2571428571428571</v>
      </c>
      <c r="G135" s="212">
        <f>T135</f>
        <v>1</v>
      </c>
      <c r="H135" s="283">
        <f>100*(F135/G135)</f>
        <v>25.71428571428571</v>
      </c>
      <c r="I135" s="774"/>
      <c r="J135" s="610"/>
      <c r="K135" s="782"/>
      <c r="L135" s="612"/>
      <c r="M135" s="613"/>
      <c r="N135" s="448"/>
      <c r="O135" s="599"/>
      <c r="P135" s="365"/>
      <c r="Q135" s="366"/>
      <c r="R135" s="14" t="s">
        <v>163</v>
      </c>
      <c r="S135" s="589">
        <v>0.2571428571428571</v>
      </c>
      <c r="T135" s="590">
        <v>1</v>
      </c>
      <c r="U135" s="56">
        <f>S135/T135</f>
        <v>0.2571428571428571</v>
      </c>
      <c r="V135" s="26"/>
      <c r="W135" s="54"/>
      <c r="X135" s="55"/>
      <c r="Y135" s="57"/>
      <c r="Z135" s="13"/>
      <c r="AA135" s="54"/>
      <c r="AB135" s="55"/>
      <c r="AC135" s="56"/>
      <c r="AD135" s="104"/>
      <c r="AE135" s="182"/>
      <c r="AF135" s="167"/>
      <c r="AG135" s="183"/>
      <c r="AH135" s="152"/>
      <c r="AI135" s="182"/>
      <c r="AJ135" s="167"/>
      <c r="AK135" s="168"/>
      <c r="AL135" s="215"/>
      <c r="AM135" s="248"/>
      <c r="AN135" s="248"/>
      <c r="AO135" s="324"/>
      <c r="AP135" s="325"/>
      <c r="AQ135" s="248"/>
      <c r="AR135" s="248"/>
      <c r="AS135" s="249"/>
      <c r="AT135" s="323"/>
      <c r="AU135" s="248"/>
      <c r="AV135" s="248"/>
      <c r="AW135" s="324"/>
      <c r="AX135" s="325"/>
      <c r="AY135" s="248"/>
      <c r="AZ135" s="674"/>
      <c r="BA135" s="249"/>
      <c r="BB135" s="323"/>
      <c r="BC135" s="685"/>
      <c r="BD135" s="253"/>
      <c r="BE135" s="324"/>
      <c r="BF135" s="325"/>
      <c r="BG135" s="248"/>
      <c r="BH135" s="248"/>
      <c r="BI135" s="249"/>
    </row>
    <row r="136" spans="1:61" s="187" customFormat="1" ht="12.75" customHeight="1">
      <c r="A136" s="546">
        <v>2</v>
      </c>
      <c r="B136" s="576" t="s">
        <v>205</v>
      </c>
      <c r="C136" s="49">
        <f>W136+AA136+AE136+AI136+AM136+AQ136+AU136+AY136+BC136</f>
        <v>30.47368010872184</v>
      </c>
      <c r="D136" s="51">
        <f>X136+AB136+AF136+AJ136+AN136+AR136+AV136+AZ136+BD136</f>
        <v>47</v>
      </c>
      <c r="E136" s="308">
        <f>100*(C136/D136)</f>
        <v>64.83761725259966</v>
      </c>
      <c r="F136" s="103">
        <f>S136</f>
        <v>1.2011513732990815</v>
      </c>
      <c r="G136" s="212">
        <f>T136</f>
        <v>11</v>
      </c>
      <c r="H136" s="283">
        <f>100*(F136/G136)</f>
        <v>10.91955793908256</v>
      </c>
      <c r="I136" s="119"/>
      <c r="J136" s="116"/>
      <c r="K136" s="288"/>
      <c r="L136" s="122"/>
      <c r="M136" s="121"/>
      <c r="N136" s="435"/>
      <c r="O136" s="505">
        <f>C136+F136+I136+L136</f>
        <v>31.67483148202092</v>
      </c>
      <c r="P136" s="392">
        <f>D136+G136+J136+M136</f>
        <v>58</v>
      </c>
      <c r="Q136" s="124">
        <f>100*O136/P136</f>
        <v>54.61177841727744</v>
      </c>
      <c r="R136" s="14" t="s">
        <v>163</v>
      </c>
      <c r="S136" s="238">
        <v>1.2011513732990815</v>
      </c>
      <c r="T136" s="315">
        <v>11</v>
      </c>
      <c r="U136" s="347">
        <f>S136/T136</f>
        <v>0.1091955793908256</v>
      </c>
      <c r="V136" s="99" t="s">
        <v>165</v>
      </c>
      <c r="W136" s="106">
        <v>9.693761334125112</v>
      </c>
      <c r="X136" s="160">
        <v>13</v>
      </c>
      <c r="Y136" s="243">
        <f>W136/X136</f>
        <v>0.7456739487788547</v>
      </c>
      <c r="Z136" s="185" t="s">
        <v>165</v>
      </c>
      <c r="AA136" s="106">
        <v>5.745188338493291</v>
      </c>
      <c r="AB136" s="160">
        <v>9</v>
      </c>
      <c r="AC136" s="211">
        <f>AA136/AB136</f>
        <v>0.6383542598325879</v>
      </c>
      <c r="AD136" s="98" t="s">
        <v>165</v>
      </c>
      <c r="AE136" s="156">
        <v>8.474730436103435</v>
      </c>
      <c r="AF136" s="65">
        <v>14</v>
      </c>
      <c r="AG136" s="57">
        <f>AE136/AF136</f>
        <v>0.6053378882931025</v>
      </c>
      <c r="AH136" s="16" t="s">
        <v>165</v>
      </c>
      <c r="AI136" s="54">
        <v>5.03</v>
      </c>
      <c r="AJ136" s="55">
        <v>8</v>
      </c>
      <c r="AK136" s="56">
        <f>AI136/AJ136</f>
        <v>0.62875</v>
      </c>
      <c r="AL136" s="24" t="s">
        <v>165</v>
      </c>
      <c r="AM136" s="54">
        <v>1.16</v>
      </c>
      <c r="AN136" s="55">
        <v>2</v>
      </c>
      <c r="AO136" s="57">
        <v>0.58</v>
      </c>
      <c r="AP136" s="16" t="s">
        <v>165</v>
      </c>
      <c r="AQ136" s="54">
        <v>0.37</v>
      </c>
      <c r="AR136" s="55">
        <v>1</v>
      </c>
      <c r="AS136" s="56">
        <v>0.37</v>
      </c>
      <c r="AT136" s="607"/>
      <c r="AU136" s="206"/>
      <c r="AV136" s="206"/>
      <c r="AW136" s="608"/>
      <c r="AX136" s="207"/>
      <c r="AY136" s="206"/>
      <c r="AZ136" s="680"/>
      <c r="BA136" s="208"/>
      <c r="BB136" s="607"/>
      <c r="BC136" s="129"/>
      <c r="BD136" s="665"/>
      <c r="BE136" s="608"/>
      <c r="BF136" s="169"/>
      <c r="BG136" s="189"/>
      <c r="BH136" s="189"/>
      <c r="BI136" s="190"/>
    </row>
    <row r="137" spans="1:61" s="188" customFormat="1" ht="12.75" customHeight="1">
      <c r="A137" s="546">
        <v>2</v>
      </c>
      <c r="B137" s="658" t="s">
        <v>820</v>
      </c>
      <c r="C137" s="390">
        <f>W137</f>
        <v>0.84</v>
      </c>
      <c r="D137" s="456">
        <f>X137</f>
        <v>1</v>
      </c>
      <c r="E137" s="308">
        <f>100*(C137/D137)</f>
        <v>84</v>
      </c>
      <c r="F137" s="103">
        <f>S137+AA137+AI137</f>
        <v>0.5626455026455026</v>
      </c>
      <c r="G137" s="212">
        <f>T137+AB137+AJ137</f>
        <v>3</v>
      </c>
      <c r="H137" s="283">
        <f>100*(F137/G137)</f>
        <v>18.75485008818342</v>
      </c>
      <c r="I137" s="119"/>
      <c r="J137" s="116"/>
      <c r="K137" s="288"/>
      <c r="L137" s="240">
        <v>0.06</v>
      </c>
      <c r="M137" s="35">
        <v>1</v>
      </c>
      <c r="N137" s="434">
        <f>100*(L137/M137)</f>
        <v>6</v>
      </c>
      <c r="O137" s="505">
        <f>C137+F137+I137+L137</f>
        <v>1.4626455026455027</v>
      </c>
      <c r="P137" s="392">
        <f>D137+G137+J137+M137</f>
        <v>5</v>
      </c>
      <c r="Q137" s="124">
        <f>100*O137/P137</f>
        <v>29.252910052910057</v>
      </c>
      <c r="R137" s="213" t="s">
        <v>163</v>
      </c>
      <c r="S137" s="589">
        <v>0.42857142857142855</v>
      </c>
      <c r="T137" s="590">
        <v>1</v>
      </c>
      <c r="U137" s="56">
        <f>S137/T137</f>
        <v>0.42857142857142855</v>
      </c>
      <c r="V137" s="99" t="s">
        <v>165</v>
      </c>
      <c r="W137" s="106">
        <v>0.84</v>
      </c>
      <c r="X137" s="160">
        <v>1</v>
      </c>
      <c r="Y137" s="243">
        <f>W137/X137</f>
        <v>0.84</v>
      </c>
      <c r="Z137" s="14" t="s">
        <v>163</v>
      </c>
      <c r="AA137" s="105">
        <v>0.07407407407407407</v>
      </c>
      <c r="AB137" s="160">
        <v>1</v>
      </c>
      <c r="AC137" s="211">
        <v>0.07407407407407407</v>
      </c>
      <c r="AD137" s="11"/>
      <c r="AE137" s="59"/>
      <c r="AF137" s="132"/>
      <c r="AG137" s="57"/>
      <c r="AH137" s="14" t="s">
        <v>163</v>
      </c>
      <c r="AI137" s="54">
        <v>0.06</v>
      </c>
      <c r="AJ137" s="55">
        <v>1</v>
      </c>
      <c r="AK137" s="56">
        <f>AI137/AJ137</f>
        <v>0.06</v>
      </c>
      <c r="AL137" s="25" t="s">
        <v>166</v>
      </c>
      <c r="AM137" s="54">
        <v>0.06</v>
      </c>
      <c r="AN137" s="55">
        <v>1</v>
      </c>
      <c r="AO137" s="57">
        <v>0.06</v>
      </c>
      <c r="AP137" s="20"/>
      <c r="AQ137" s="74"/>
      <c r="AR137" s="74"/>
      <c r="AS137" s="77"/>
      <c r="AT137" s="26"/>
      <c r="AU137" s="74"/>
      <c r="AV137" s="74"/>
      <c r="AW137" s="75"/>
      <c r="AX137" s="20"/>
      <c r="AY137" s="74"/>
      <c r="AZ137" s="62"/>
      <c r="BA137" s="77"/>
      <c r="BB137" s="26"/>
      <c r="BC137" s="69"/>
      <c r="BD137" s="65"/>
      <c r="BE137" s="75"/>
      <c r="BF137" s="169"/>
      <c r="BG137" s="189"/>
      <c r="BH137" s="189"/>
      <c r="BI137" s="190"/>
    </row>
    <row r="138" spans="1:61" s="188" customFormat="1" ht="12.75" customHeight="1">
      <c r="A138" s="546">
        <v>2</v>
      </c>
      <c r="B138" s="575" t="s">
        <v>40</v>
      </c>
      <c r="C138" s="111"/>
      <c r="D138" s="112"/>
      <c r="E138" s="307"/>
      <c r="F138" s="103">
        <f>S138+W138+AA138+AE138+AI138+AM138+AQ138+AU138+AY138+BC138</f>
        <v>6.183876372695023</v>
      </c>
      <c r="G138" s="212">
        <f>T138+X138+AB138+AF138+AJ138+AN138+AR138+AV138+AZ138+BD138</f>
        <v>34</v>
      </c>
      <c r="H138" s="283">
        <f>100*(F138/G138)</f>
        <v>18.187871684397127</v>
      </c>
      <c r="I138" s="119"/>
      <c r="J138" s="116"/>
      <c r="K138" s="288"/>
      <c r="L138" s="122"/>
      <c r="M138" s="121"/>
      <c r="N138" s="435"/>
      <c r="O138" s="504">
        <f>C138+F138+I138+L138</f>
        <v>6.183876372695023</v>
      </c>
      <c r="P138" s="475">
        <f>D138+G138+J138+M138</f>
        <v>34</v>
      </c>
      <c r="Q138" s="476">
        <f>100*O138/P138</f>
        <v>18.187871684397127</v>
      </c>
      <c r="R138" s="213" t="s">
        <v>163</v>
      </c>
      <c r="S138" s="238">
        <v>0.39285714285714285</v>
      </c>
      <c r="T138" s="315">
        <v>1</v>
      </c>
      <c r="U138" s="347">
        <f>S138/T138</f>
        <v>0.39285714285714285</v>
      </c>
      <c r="V138" s="110" t="s">
        <v>163</v>
      </c>
      <c r="W138" s="106">
        <v>0.5434782608695652</v>
      </c>
      <c r="X138" s="160">
        <v>2</v>
      </c>
      <c r="Y138" s="243">
        <f>W138/X138</f>
        <v>0.2717391304347826</v>
      </c>
      <c r="Z138" s="213" t="s">
        <v>163</v>
      </c>
      <c r="AA138" s="105">
        <v>0.125</v>
      </c>
      <c r="AB138" s="160">
        <v>1</v>
      </c>
      <c r="AC138" s="211">
        <f>AA138/AB138</f>
        <v>0.125</v>
      </c>
      <c r="AD138" s="110" t="s">
        <v>163</v>
      </c>
      <c r="AE138" s="156">
        <v>1.2825409689683145</v>
      </c>
      <c r="AF138" s="65">
        <v>6</v>
      </c>
      <c r="AG138" s="57">
        <f>AE138/AF138</f>
        <v>0.21375682816138575</v>
      </c>
      <c r="AH138" s="14" t="s">
        <v>163</v>
      </c>
      <c r="AI138" s="54">
        <v>0.18</v>
      </c>
      <c r="AJ138" s="55">
        <v>1</v>
      </c>
      <c r="AK138" s="56">
        <f>AI138/AJ138</f>
        <v>0.18</v>
      </c>
      <c r="AL138" s="22" t="s">
        <v>163</v>
      </c>
      <c r="AM138" s="54">
        <v>0.82</v>
      </c>
      <c r="AN138" s="55">
        <v>6</v>
      </c>
      <c r="AO138" s="57">
        <f>AM138/AN138</f>
        <v>0.13666666666666666</v>
      </c>
      <c r="AP138" s="14" t="s">
        <v>163</v>
      </c>
      <c r="AQ138" s="54">
        <v>0.55</v>
      </c>
      <c r="AR138" s="55">
        <v>4</v>
      </c>
      <c r="AS138" s="56">
        <v>0.14</v>
      </c>
      <c r="AT138" s="22" t="s">
        <v>163</v>
      </c>
      <c r="AU138" s="54">
        <v>0.57</v>
      </c>
      <c r="AV138" s="55">
        <v>3</v>
      </c>
      <c r="AW138" s="57">
        <v>0.19</v>
      </c>
      <c r="AX138" s="14" t="s">
        <v>163</v>
      </c>
      <c r="AY138" s="54">
        <v>0.15</v>
      </c>
      <c r="AZ138" s="62">
        <v>1</v>
      </c>
      <c r="BA138" s="56">
        <v>0.15</v>
      </c>
      <c r="BB138" s="22" t="s">
        <v>163</v>
      </c>
      <c r="BC138" s="126">
        <v>1.57</v>
      </c>
      <c r="BD138" s="65">
        <v>9</v>
      </c>
      <c r="BE138" s="57">
        <v>0.17</v>
      </c>
      <c r="BF138" s="169"/>
      <c r="BG138" s="189"/>
      <c r="BH138" s="189"/>
      <c r="BI138" s="190"/>
    </row>
    <row r="139" spans="1:61" s="188" customFormat="1" ht="12.75" customHeight="1">
      <c r="A139" s="546">
        <v>2</v>
      </c>
      <c r="B139" s="9" t="s">
        <v>33</v>
      </c>
      <c r="C139" s="111"/>
      <c r="D139" s="112"/>
      <c r="E139" s="306"/>
      <c r="F139" s="103">
        <f>S139+W139+AA139+AE139+AI139+AM139+AQ139+AU139+AY139+BC139</f>
        <v>45.62994148416488</v>
      </c>
      <c r="G139" s="212">
        <f>T139+X139+AB139+AF139+AJ139+AN139+AR139+AV139+AZ139+BD139</f>
        <v>102</v>
      </c>
      <c r="H139" s="272">
        <f>100*(F139/G139)</f>
        <v>44.735236749181254</v>
      </c>
      <c r="I139" s="115"/>
      <c r="J139" s="116"/>
      <c r="K139" s="276"/>
      <c r="L139" s="122"/>
      <c r="M139" s="121"/>
      <c r="N139" s="435"/>
      <c r="O139" s="505">
        <f>C139+F139+I139+L139</f>
        <v>45.62994148416488</v>
      </c>
      <c r="P139" s="392">
        <f>D139+G139+J139+M139</f>
        <v>102</v>
      </c>
      <c r="Q139" s="124">
        <f>100*O139/P139</f>
        <v>44.73523674918126</v>
      </c>
      <c r="R139" s="14" t="s">
        <v>163</v>
      </c>
      <c r="S139" s="238">
        <v>6.948646094554413</v>
      </c>
      <c r="T139" s="315">
        <v>11</v>
      </c>
      <c r="U139" s="347">
        <f>S139/T139</f>
        <v>0.6316950995049466</v>
      </c>
      <c r="V139" s="22" t="s">
        <v>163</v>
      </c>
      <c r="W139" s="106">
        <v>6.061672903680575</v>
      </c>
      <c r="X139" s="160">
        <v>12</v>
      </c>
      <c r="Y139" s="243">
        <f>W139/X139</f>
        <v>0.5051394086400479</v>
      </c>
      <c r="Z139" s="14" t="s">
        <v>163</v>
      </c>
      <c r="AA139" s="332">
        <v>5.485406147087732</v>
      </c>
      <c r="AB139" s="333">
        <v>14</v>
      </c>
      <c r="AC139" s="346">
        <f>AA139/AB139</f>
        <v>0.3918147247919809</v>
      </c>
      <c r="AD139" s="110" t="s">
        <v>163</v>
      </c>
      <c r="AE139" s="156">
        <v>7.69421633884216</v>
      </c>
      <c r="AF139" s="65">
        <v>15</v>
      </c>
      <c r="AG139" s="57">
        <f>AE139/AF139</f>
        <v>0.5129477559228106</v>
      </c>
      <c r="AH139" s="14" t="s">
        <v>163</v>
      </c>
      <c r="AI139" s="54">
        <v>5.93</v>
      </c>
      <c r="AJ139" s="55">
        <v>14</v>
      </c>
      <c r="AK139" s="56">
        <f>AI139/AJ139</f>
        <v>0.42357142857142854</v>
      </c>
      <c r="AL139" s="22" t="s">
        <v>163</v>
      </c>
      <c r="AM139" s="54">
        <v>6.11</v>
      </c>
      <c r="AN139" s="55">
        <v>13</v>
      </c>
      <c r="AO139" s="57">
        <f>AM139/AN139</f>
        <v>0.47000000000000003</v>
      </c>
      <c r="AP139" s="14" t="s">
        <v>163</v>
      </c>
      <c r="AQ139" s="54">
        <v>0.93</v>
      </c>
      <c r="AR139" s="55">
        <v>2</v>
      </c>
      <c r="AS139" s="56">
        <v>0.47</v>
      </c>
      <c r="AT139" s="14" t="s">
        <v>163</v>
      </c>
      <c r="AU139" s="54">
        <v>1.46</v>
      </c>
      <c r="AV139" s="55">
        <v>3</v>
      </c>
      <c r="AW139" s="56">
        <v>0.49</v>
      </c>
      <c r="AX139" s="14" t="s">
        <v>163</v>
      </c>
      <c r="AY139" s="54">
        <v>2.48</v>
      </c>
      <c r="AZ139" s="62">
        <v>8</v>
      </c>
      <c r="BA139" s="56">
        <v>0.31</v>
      </c>
      <c r="BB139" s="14" t="s">
        <v>163</v>
      </c>
      <c r="BC139" s="126">
        <v>2.53</v>
      </c>
      <c r="BD139" s="65">
        <v>10</v>
      </c>
      <c r="BE139" s="56">
        <v>0.25</v>
      </c>
      <c r="BF139" s="169"/>
      <c r="BG139" s="189"/>
      <c r="BH139" s="189"/>
      <c r="BI139" s="190"/>
    </row>
    <row r="140" spans="1:61" ht="12.75" customHeight="1">
      <c r="A140" s="546">
        <v>2</v>
      </c>
      <c r="B140" s="255" t="s">
        <v>754</v>
      </c>
      <c r="C140" s="390">
        <v>0.94</v>
      </c>
      <c r="D140" s="329">
        <v>1</v>
      </c>
      <c r="E140" s="838">
        <v>93.8</v>
      </c>
      <c r="F140" s="839">
        <f>S140+W140</f>
        <v>11.342689915678031</v>
      </c>
      <c r="G140" s="457">
        <f>T140+X140</f>
        <v>13</v>
      </c>
      <c r="H140" s="272">
        <f>100*(F140/G140)</f>
        <v>87.25146088983101</v>
      </c>
      <c r="I140" s="453"/>
      <c r="J140" s="449"/>
      <c r="K140" s="462"/>
      <c r="L140" s="423"/>
      <c r="M140" s="454"/>
      <c r="N140" s="455"/>
      <c r="O140" s="504">
        <f>C140+F140+I140+L140</f>
        <v>12.28268991567803</v>
      </c>
      <c r="P140" s="475">
        <f>D140+G140+J140+M140</f>
        <v>14</v>
      </c>
      <c r="Q140" s="476">
        <f>100*O140/P140</f>
        <v>87.73349939770023</v>
      </c>
      <c r="R140" s="14" t="s">
        <v>163</v>
      </c>
      <c r="S140" s="238">
        <v>9.868663941652057</v>
      </c>
      <c r="T140" s="315">
        <v>11</v>
      </c>
      <c r="U140" s="56">
        <f>S140/T140</f>
        <v>0.8971512674229143</v>
      </c>
      <c r="V140" s="22" t="s">
        <v>163</v>
      </c>
      <c r="W140" s="106">
        <v>1.474025974025974</v>
      </c>
      <c r="X140" s="160">
        <v>2</v>
      </c>
      <c r="Y140" s="243">
        <f>W140/X140</f>
        <v>0.737012987012987</v>
      </c>
      <c r="Z140" s="241"/>
      <c r="AA140" s="242"/>
      <c r="AB140" s="233"/>
      <c r="AC140" s="431"/>
      <c r="AD140" s="387"/>
      <c r="AE140" s="242"/>
      <c r="AF140" s="236"/>
      <c r="AG140" s="324"/>
      <c r="AH140" s="325"/>
      <c r="AI140" s="248"/>
      <c r="AJ140" s="248"/>
      <c r="AK140" s="249"/>
      <c r="AL140" s="323"/>
      <c r="AM140" s="248"/>
      <c r="AN140" s="248"/>
      <c r="AO140" s="324"/>
      <c r="AP140" s="325"/>
      <c r="AQ140" s="248"/>
      <c r="AR140" s="248"/>
      <c r="AS140" s="249"/>
      <c r="AT140" s="325"/>
      <c r="AU140" s="248"/>
      <c r="AV140" s="248"/>
      <c r="AW140" s="249"/>
      <c r="AX140" s="325"/>
      <c r="AY140" s="248"/>
      <c r="AZ140" s="674"/>
      <c r="BA140" s="249"/>
      <c r="BB140" s="325"/>
      <c r="BC140" s="685"/>
      <c r="BD140" s="253"/>
      <c r="BE140" s="249"/>
      <c r="BF140" s="325"/>
      <c r="BG140" s="248"/>
      <c r="BH140" s="248"/>
      <c r="BI140" s="249"/>
    </row>
    <row r="141" spans="1:61" s="188" customFormat="1" ht="12.75" customHeight="1">
      <c r="A141" s="546">
        <v>2</v>
      </c>
      <c r="B141" s="9" t="s">
        <v>26</v>
      </c>
      <c r="C141" s="111"/>
      <c r="D141" s="112"/>
      <c r="E141" s="306"/>
      <c r="F141" s="145">
        <f>S141+W141+AA141+AE141+AI141+AM141+AQ141+AU141+AY141+BC141</f>
        <v>15.176666666666666</v>
      </c>
      <c r="G141" s="212">
        <f>T141+X141+AB141+AF141+AJ141+AN141+AR141+AV141+AZ141+BD141</f>
        <v>24</v>
      </c>
      <c r="H141" s="272">
        <f>100*(F141/G141)</f>
        <v>63.23611111111111</v>
      </c>
      <c r="I141" s="115"/>
      <c r="J141" s="116"/>
      <c r="K141" s="276"/>
      <c r="L141" s="122"/>
      <c r="M141" s="121"/>
      <c r="N141" s="435"/>
      <c r="O141" s="505">
        <f>C141+F141+I141+L141</f>
        <v>15.176666666666666</v>
      </c>
      <c r="P141" s="392">
        <f>D141+G141+J141+M141</f>
        <v>24</v>
      </c>
      <c r="Q141" s="124">
        <f>100*O141/P141</f>
        <v>63.23611111111111</v>
      </c>
      <c r="R141" s="213" t="s">
        <v>163</v>
      </c>
      <c r="S141" s="106">
        <v>0.7666666666666667</v>
      </c>
      <c r="T141" s="160">
        <v>1</v>
      </c>
      <c r="U141" s="540">
        <f>S141/T141</f>
        <v>0.7666666666666667</v>
      </c>
      <c r="V141" s="178"/>
      <c r="W141" s="59"/>
      <c r="X141" s="66"/>
      <c r="Y141" s="391"/>
      <c r="Z141" s="176"/>
      <c r="AA141" s="59"/>
      <c r="AB141" s="66"/>
      <c r="AC141" s="56"/>
      <c r="AD141" s="11"/>
      <c r="AE141" s="59"/>
      <c r="AF141" s="132"/>
      <c r="AG141" s="57"/>
      <c r="AH141" s="14" t="s">
        <v>163</v>
      </c>
      <c r="AI141" s="54">
        <v>0.82</v>
      </c>
      <c r="AJ141" s="55">
        <v>1</v>
      </c>
      <c r="AK141" s="56">
        <f>AI141/AJ141</f>
        <v>0.82</v>
      </c>
      <c r="AL141" s="11"/>
      <c r="AM141" s="54"/>
      <c r="AN141" s="55"/>
      <c r="AO141" s="57"/>
      <c r="AP141" s="14" t="s">
        <v>163</v>
      </c>
      <c r="AQ141" s="54">
        <v>1.77</v>
      </c>
      <c r="AR141" s="55">
        <v>2</v>
      </c>
      <c r="AS141" s="56">
        <v>0.89</v>
      </c>
      <c r="AT141" s="14" t="s">
        <v>163</v>
      </c>
      <c r="AU141" s="54">
        <v>2.84</v>
      </c>
      <c r="AV141" s="55">
        <v>5</v>
      </c>
      <c r="AW141" s="56">
        <v>0.57</v>
      </c>
      <c r="AX141" s="14" t="s">
        <v>163</v>
      </c>
      <c r="AY141" s="54">
        <v>5.66</v>
      </c>
      <c r="AZ141" s="62">
        <v>9</v>
      </c>
      <c r="BA141" s="56">
        <v>0.63</v>
      </c>
      <c r="BB141" s="14" t="s">
        <v>163</v>
      </c>
      <c r="BC141" s="126">
        <v>3.32</v>
      </c>
      <c r="BD141" s="65">
        <v>6</v>
      </c>
      <c r="BE141" s="56">
        <v>0.55</v>
      </c>
      <c r="BF141" s="169"/>
      <c r="BG141" s="189"/>
      <c r="BH141" s="189"/>
      <c r="BI141" s="190"/>
    </row>
    <row r="142" spans="1:61" s="188" customFormat="1" ht="12.75" customHeight="1">
      <c r="A142" s="546">
        <v>2</v>
      </c>
      <c r="B142" s="255" t="s">
        <v>345</v>
      </c>
      <c r="C142" s="49">
        <f>AA142+AE142+AI142+AM142+AQ142+AU142+AY142+BC142</f>
        <v>10.579015681171253</v>
      </c>
      <c r="D142" s="51">
        <f>AB142+AF142+AJ142+AN142+AR142+AV142+AZ142+BD142</f>
        <v>23</v>
      </c>
      <c r="E142" s="305">
        <f>100*(C142/D142)</f>
        <v>45.99572035291849</v>
      </c>
      <c r="F142" s="145">
        <f>W142</f>
        <v>0.44703781512605045</v>
      </c>
      <c r="G142" s="212">
        <f>X142</f>
        <v>6</v>
      </c>
      <c r="H142" s="272">
        <f>100*(F142/G142)</f>
        <v>7.450630252100841</v>
      </c>
      <c r="I142" s="115"/>
      <c r="J142" s="116"/>
      <c r="K142" s="276"/>
      <c r="L142" s="122"/>
      <c r="M142" s="121"/>
      <c r="N142" s="435"/>
      <c r="O142" s="504">
        <f>C142+F142+I142+L142</f>
        <v>11.026053496297303</v>
      </c>
      <c r="P142" s="475">
        <f>D142+G142+J142+M142</f>
        <v>29</v>
      </c>
      <c r="Q142" s="476">
        <f>100*O142/P142</f>
        <v>38.02087412516311</v>
      </c>
      <c r="R142" s="573" t="s">
        <v>163</v>
      </c>
      <c r="S142" s="439"/>
      <c r="T142" s="439"/>
      <c r="U142" s="518"/>
      <c r="V142" s="22" t="s">
        <v>163</v>
      </c>
      <c r="W142" s="106">
        <v>0.44703781512605045</v>
      </c>
      <c r="X142" s="160">
        <v>6</v>
      </c>
      <c r="Y142" s="243">
        <f>W142/X142</f>
        <v>0.07450630252100841</v>
      </c>
      <c r="Z142" s="16" t="s">
        <v>165</v>
      </c>
      <c r="AA142" s="332">
        <v>5.135441119767745</v>
      </c>
      <c r="AB142" s="333">
        <v>10</v>
      </c>
      <c r="AC142" s="346">
        <f>AA142/AB142</f>
        <v>0.5135441119767745</v>
      </c>
      <c r="AD142" s="24" t="s">
        <v>165</v>
      </c>
      <c r="AE142" s="106">
        <v>3.1035745614035086</v>
      </c>
      <c r="AF142" s="65">
        <v>8</v>
      </c>
      <c r="AG142" s="57">
        <f>AE142/AF142</f>
        <v>0.3879468201754386</v>
      </c>
      <c r="AH142" s="16" t="s">
        <v>165</v>
      </c>
      <c r="AI142" s="54">
        <v>2.34</v>
      </c>
      <c r="AJ142" s="55">
        <v>5</v>
      </c>
      <c r="AK142" s="56">
        <f>AI142/AJ142</f>
        <v>0.46799999999999997</v>
      </c>
      <c r="AL142" s="11"/>
      <c r="AM142" s="54"/>
      <c r="AN142" s="55"/>
      <c r="AO142" s="57"/>
      <c r="AP142" s="13"/>
      <c r="AQ142" s="54"/>
      <c r="AR142" s="55"/>
      <c r="AS142" s="56"/>
      <c r="AT142" s="13"/>
      <c r="AU142" s="54"/>
      <c r="AV142" s="55"/>
      <c r="AW142" s="56"/>
      <c r="AX142" s="13"/>
      <c r="AY142" s="54"/>
      <c r="AZ142" s="62"/>
      <c r="BA142" s="56"/>
      <c r="BB142" s="13"/>
      <c r="BC142" s="126"/>
      <c r="BD142" s="65"/>
      <c r="BE142" s="56"/>
      <c r="BF142" s="169"/>
      <c r="BG142" s="189"/>
      <c r="BH142" s="189"/>
      <c r="BI142" s="190"/>
    </row>
    <row r="143" spans="1:61" s="188" customFormat="1" ht="12.75" customHeight="1">
      <c r="A143" s="546">
        <v>2</v>
      </c>
      <c r="B143" s="9" t="s">
        <v>7</v>
      </c>
      <c r="C143" s="111"/>
      <c r="D143" s="112"/>
      <c r="E143" s="306"/>
      <c r="F143" s="145">
        <f>S143+W143+AA143+AE143+AI143+AM143+AQ143+AU143+AY143+BC143</f>
        <v>50.57950526960575</v>
      </c>
      <c r="G143" s="212">
        <f>T143+X143+AB143+AF143+AJ143+AN143+AR143+AV143+AZ143+BD143</f>
        <v>82</v>
      </c>
      <c r="H143" s="272">
        <f>100*(F143/G143)</f>
        <v>61.6823234995192</v>
      </c>
      <c r="I143" s="41">
        <f>AU143+AY143</f>
        <v>2.91</v>
      </c>
      <c r="J143" s="42">
        <f>AV143+AZ143</f>
        <v>12</v>
      </c>
      <c r="K143" s="461">
        <f>100*(I143/J143)</f>
        <v>24.250000000000004</v>
      </c>
      <c r="L143" s="122"/>
      <c r="M143" s="121"/>
      <c r="N143" s="435"/>
      <c r="O143" s="505">
        <f>C143+F143+I143+L143</f>
        <v>53.48950526960574</v>
      </c>
      <c r="P143" s="392">
        <f>D143+G143+J143+M143</f>
        <v>94</v>
      </c>
      <c r="Q143" s="124">
        <f>100*O143/P143</f>
        <v>56.903729010218875</v>
      </c>
      <c r="R143" s="213" t="s">
        <v>163</v>
      </c>
      <c r="S143" s="238">
        <v>8.567550999944888</v>
      </c>
      <c r="T143" s="315">
        <v>11</v>
      </c>
      <c r="U143" s="347">
        <f>S143/T143</f>
        <v>0.7788682727222626</v>
      </c>
      <c r="V143" s="22" t="s">
        <v>163</v>
      </c>
      <c r="W143" s="106">
        <v>5.2518614718614725</v>
      </c>
      <c r="X143" s="160">
        <v>8</v>
      </c>
      <c r="Y143" s="243">
        <f>W143/X143</f>
        <v>0.6564826839826841</v>
      </c>
      <c r="Z143" s="14" t="s">
        <v>163</v>
      </c>
      <c r="AA143" s="334">
        <v>6.3802055231403045</v>
      </c>
      <c r="AB143" s="333">
        <v>9</v>
      </c>
      <c r="AC143" s="346">
        <f>AA143/AB143</f>
        <v>0.7089117247933672</v>
      </c>
      <c r="AD143" s="110" t="s">
        <v>163</v>
      </c>
      <c r="AE143" s="156">
        <v>4.24988727465908</v>
      </c>
      <c r="AF143" s="65">
        <v>7</v>
      </c>
      <c r="AG143" s="57">
        <f>AE143/AF143</f>
        <v>0.6071267535227257</v>
      </c>
      <c r="AH143" s="14" t="s">
        <v>163</v>
      </c>
      <c r="AI143" s="54">
        <v>3.6</v>
      </c>
      <c r="AJ143" s="55">
        <v>6</v>
      </c>
      <c r="AK143" s="56">
        <f>AI143/AJ143</f>
        <v>0.6</v>
      </c>
      <c r="AL143" s="22" t="s">
        <v>163</v>
      </c>
      <c r="AM143" s="54">
        <v>6.46</v>
      </c>
      <c r="AN143" s="55">
        <v>11</v>
      </c>
      <c r="AO143" s="57">
        <f>AM143/AN143</f>
        <v>0.5872727272727273</v>
      </c>
      <c r="AP143" s="14" t="s">
        <v>163</v>
      </c>
      <c r="AQ143" s="54">
        <v>6.02</v>
      </c>
      <c r="AR143" s="55">
        <v>8</v>
      </c>
      <c r="AS143" s="56">
        <v>0.75</v>
      </c>
      <c r="AT143" s="15" t="s">
        <v>164</v>
      </c>
      <c r="AU143" s="54">
        <v>1.11</v>
      </c>
      <c r="AV143" s="55">
        <v>5</v>
      </c>
      <c r="AW143" s="56">
        <v>0.22</v>
      </c>
      <c r="AX143" s="15" t="s">
        <v>164</v>
      </c>
      <c r="AY143" s="54">
        <v>1.8</v>
      </c>
      <c r="AZ143" s="62">
        <v>7</v>
      </c>
      <c r="BA143" s="56">
        <v>0.26</v>
      </c>
      <c r="BB143" s="14" t="s">
        <v>163</v>
      </c>
      <c r="BC143" s="126">
        <v>7.14</v>
      </c>
      <c r="BD143" s="65">
        <v>10</v>
      </c>
      <c r="BE143" s="56">
        <v>0.71</v>
      </c>
      <c r="BF143" s="169"/>
      <c r="BG143" s="189"/>
      <c r="BH143" s="189"/>
      <c r="BI143" s="190"/>
    </row>
    <row r="144" spans="1:61" s="187" customFormat="1" ht="12.75" customHeight="1">
      <c r="A144" s="546">
        <v>2</v>
      </c>
      <c r="B144" s="9" t="s">
        <v>18</v>
      </c>
      <c r="C144" s="111"/>
      <c r="D144" s="112"/>
      <c r="E144" s="306"/>
      <c r="F144" s="145">
        <f>S144+W144+AA144+AE144+AI144+AM144+AQ144+AU144+AY144+BC144</f>
        <v>15.148833128055095</v>
      </c>
      <c r="G144" s="212">
        <f>T144+X144+AB144+AF144+AJ144+AN144+AR144+AV144+AZ144+BD144</f>
        <v>73</v>
      </c>
      <c r="H144" s="272">
        <f>100*(F144/G144)</f>
        <v>20.7518262028152</v>
      </c>
      <c r="I144" s="115"/>
      <c r="J144" s="116"/>
      <c r="K144" s="276"/>
      <c r="L144" s="122"/>
      <c r="M144" s="121"/>
      <c r="N144" s="435"/>
      <c r="O144" s="505">
        <f>C144+F144+I144+L144</f>
        <v>15.148833128055095</v>
      </c>
      <c r="P144" s="392">
        <f>D144+G144+J144+M144</f>
        <v>73</v>
      </c>
      <c r="Q144" s="124">
        <f>100*O144/P144</f>
        <v>20.7518262028152</v>
      </c>
      <c r="R144" s="14" t="s">
        <v>163</v>
      </c>
      <c r="S144" s="589">
        <v>1.6237259816207184</v>
      </c>
      <c r="T144" s="590">
        <v>4</v>
      </c>
      <c r="U144" s="56">
        <f>S144/T144</f>
        <v>0.4059314954051796</v>
      </c>
      <c r="V144" s="22" t="s">
        <v>163</v>
      </c>
      <c r="W144" s="106">
        <v>0.45238095238095233</v>
      </c>
      <c r="X144" s="160">
        <v>2</v>
      </c>
      <c r="Y144" s="243">
        <f>W144/X144</f>
        <v>0.22619047619047616</v>
      </c>
      <c r="Z144" s="14" t="s">
        <v>163</v>
      </c>
      <c r="AA144" s="334">
        <v>1.4944684944684945</v>
      </c>
      <c r="AB144" s="333">
        <v>6</v>
      </c>
      <c r="AC144" s="346">
        <f>AA144/AB144</f>
        <v>0.24907808241141574</v>
      </c>
      <c r="AD144" s="110" t="s">
        <v>163</v>
      </c>
      <c r="AE144" s="156">
        <v>1.6382576995849307</v>
      </c>
      <c r="AF144" s="65">
        <v>5</v>
      </c>
      <c r="AG144" s="57">
        <f>AE144/AF144</f>
        <v>0.32765153991698615</v>
      </c>
      <c r="AH144" s="14" t="s">
        <v>163</v>
      </c>
      <c r="AI144" s="54">
        <v>1.23</v>
      </c>
      <c r="AJ144" s="55">
        <v>7</v>
      </c>
      <c r="AK144" s="56">
        <f>AI144/AJ144</f>
        <v>0.1757142857142857</v>
      </c>
      <c r="AL144" s="22" t="s">
        <v>163</v>
      </c>
      <c r="AM144" s="54">
        <v>2.2</v>
      </c>
      <c r="AN144" s="55">
        <v>13</v>
      </c>
      <c r="AO144" s="57">
        <f>AM144/AN144</f>
        <v>0.16923076923076924</v>
      </c>
      <c r="AP144" s="14" t="s">
        <v>163</v>
      </c>
      <c r="AQ144" s="54">
        <v>2.63</v>
      </c>
      <c r="AR144" s="55">
        <v>12</v>
      </c>
      <c r="AS144" s="56">
        <v>0.22</v>
      </c>
      <c r="AT144" s="14" t="s">
        <v>163</v>
      </c>
      <c r="AU144" s="54">
        <v>0.84</v>
      </c>
      <c r="AV144" s="55">
        <v>6</v>
      </c>
      <c r="AW144" s="56">
        <v>0.14</v>
      </c>
      <c r="AX144" s="14" t="s">
        <v>163</v>
      </c>
      <c r="AY144" s="54">
        <v>1.29</v>
      </c>
      <c r="AZ144" s="62">
        <v>9</v>
      </c>
      <c r="BA144" s="56">
        <v>0.14</v>
      </c>
      <c r="BB144" s="14" t="s">
        <v>163</v>
      </c>
      <c r="BC144" s="126">
        <v>1.75</v>
      </c>
      <c r="BD144" s="65">
        <v>9</v>
      </c>
      <c r="BE144" s="56">
        <v>0.19</v>
      </c>
      <c r="BF144" s="169"/>
      <c r="BG144" s="189"/>
      <c r="BH144" s="189"/>
      <c r="BI144" s="190"/>
    </row>
    <row r="145" spans="1:61" s="187" customFormat="1" ht="12.75" customHeight="1">
      <c r="A145" s="546">
        <v>2</v>
      </c>
      <c r="B145" s="9" t="s">
        <v>0</v>
      </c>
      <c r="C145" s="111"/>
      <c r="D145" s="112"/>
      <c r="E145" s="306"/>
      <c r="F145" s="145">
        <f>S145+W145+AA145+AE145+AI145+AM145+AQ145+AY145+BC145</f>
        <v>70.40639239180956</v>
      </c>
      <c r="G145" s="212">
        <f>T145+X145+AB145+AF145+AJ145+AN145+AR145+AZ145+BD145</f>
        <v>113</v>
      </c>
      <c r="H145" s="272">
        <f>100*(F145/G145)</f>
        <v>62.30654193965448</v>
      </c>
      <c r="I145" s="41">
        <v>1.66</v>
      </c>
      <c r="J145" s="42">
        <v>11</v>
      </c>
      <c r="K145" s="461">
        <f>100*(I145/J145)</f>
        <v>15.090909090909092</v>
      </c>
      <c r="L145" s="122"/>
      <c r="M145" s="121"/>
      <c r="N145" s="435"/>
      <c r="O145" s="505">
        <f>C145+F145+I145+L145</f>
        <v>72.06639239180956</v>
      </c>
      <c r="P145" s="392">
        <f>D145+G145+J145+M145</f>
        <v>124</v>
      </c>
      <c r="Q145" s="124">
        <f>100*O145/P145</f>
        <v>58.11805838049158</v>
      </c>
      <c r="R145" s="14" t="s">
        <v>163</v>
      </c>
      <c r="S145" s="238">
        <v>8.832698235465637</v>
      </c>
      <c r="T145" s="315">
        <v>12</v>
      </c>
      <c r="U145" s="347">
        <f>S145/T145</f>
        <v>0.736058186288803</v>
      </c>
      <c r="V145" s="22" t="s">
        <v>163</v>
      </c>
      <c r="W145" s="106">
        <v>3.1774891774891776</v>
      </c>
      <c r="X145" s="160">
        <v>4</v>
      </c>
      <c r="Y145" s="243">
        <f>W145/X145</f>
        <v>0.7943722943722944</v>
      </c>
      <c r="Z145" s="14" t="s">
        <v>163</v>
      </c>
      <c r="AA145" s="332">
        <v>8.430334818160905</v>
      </c>
      <c r="AB145" s="333">
        <v>13</v>
      </c>
      <c r="AC145" s="346">
        <f>AA145/AB145</f>
        <v>0.6484872937046849</v>
      </c>
      <c r="AD145" s="110" t="s">
        <v>163</v>
      </c>
      <c r="AE145" s="156">
        <v>11.025870160693847</v>
      </c>
      <c r="AF145" s="65">
        <v>16</v>
      </c>
      <c r="AG145" s="57">
        <f>AE145/AF145</f>
        <v>0.6891168850433654</v>
      </c>
      <c r="AH145" s="14" t="s">
        <v>163</v>
      </c>
      <c r="AI145" s="54">
        <v>7.83</v>
      </c>
      <c r="AJ145" s="55">
        <v>13</v>
      </c>
      <c r="AK145" s="56">
        <f>AI145/AJ145</f>
        <v>0.6023076923076923</v>
      </c>
      <c r="AL145" s="22" t="s">
        <v>163</v>
      </c>
      <c r="AM145" s="54">
        <v>7.26</v>
      </c>
      <c r="AN145" s="55">
        <v>14</v>
      </c>
      <c r="AO145" s="57">
        <f>AM145/AN145</f>
        <v>0.5185714285714286</v>
      </c>
      <c r="AP145" s="14" t="s">
        <v>163</v>
      </c>
      <c r="AQ145" s="54">
        <v>7.74</v>
      </c>
      <c r="AR145" s="55">
        <v>14</v>
      </c>
      <c r="AS145" s="56">
        <f>AQ145/13</f>
        <v>0.5953846153846154</v>
      </c>
      <c r="AT145" s="15" t="s">
        <v>164</v>
      </c>
      <c r="AU145" s="54">
        <v>1.66</v>
      </c>
      <c r="AV145" s="55">
        <v>11</v>
      </c>
      <c r="AW145" s="56">
        <v>0.15</v>
      </c>
      <c r="AX145" s="14" t="s">
        <v>163</v>
      </c>
      <c r="AY145" s="54">
        <v>9.91</v>
      </c>
      <c r="AZ145" s="62">
        <v>14</v>
      </c>
      <c r="BA145" s="56">
        <v>0.71</v>
      </c>
      <c r="BB145" s="14" t="s">
        <v>163</v>
      </c>
      <c r="BC145" s="126">
        <v>6.2</v>
      </c>
      <c r="BD145" s="65">
        <v>13</v>
      </c>
      <c r="BE145" s="56">
        <f>BC145/12</f>
        <v>0.5166666666666667</v>
      </c>
      <c r="BF145" s="169"/>
      <c r="BG145" s="189"/>
      <c r="BH145" s="189"/>
      <c r="BI145" s="190"/>
    </row>
    <row r="146" spans="1:61" s="187" customFormat="1" ht="12.75" customHeight="1">
      <c r="A146" s="546">
        <v>2</v>
      </c>
      <c r="B146" s="9" t="s">
        <v>21</v>
      </c>
      <c r="C146" s="111"/>
      <c r="D146" s="112"/>
      <c r="E146" s="306"/>
      <c r="F146" s="145">
        <f>S146+W146+AA146+AE146+AI146+AM146+AQ146+AU146+AY146+BC146</f>
        <v>16.771435786435788</v>
      </c>
      <c r="G146" s="212">
        <f>T146+X146+AB146+AF146+AJ146+AN146+AR146+AV146+AZ146+BD146</f>
        <v>40</v>
      </c>
      <c r="H146" s="272">
        <f>100*(F146/G146)</f>
        <v>41.92858946608947</v>
      </c>
      <c r="I146" s="115"/>
      <c r="J146" s="116"/>
      <c r="K146" s="276"/>
      <c r="L146" s="122"/>
      <c r="M146" s="121"/>
      <c r="N146" s="435"/>
      <c r="O146" s="504">
        <f>C146+F146+I146+L146</f>
        <v>16.771435786435788</v>
      </c>
      <c r="P146" s="475">
        <f>D146+G146+J146+M146</f>
        <v>40</v>
      </c>
      <c r="Q146" s="476">
        <f>100*O146/P146</f>
        <v>41.92858946608947</v>
      </c>
      <c r="R146" s="176"/>
      <c r="S146" s="439"/>
      <c r="T146" s="439"/>
      <c r="U146" s="518"/>
      <c r="V146" s="11"/>
      <c r="W146" s="59"/>
      <c r="X146" s="66"/>
      <c r="Y146" s="391"/>
      <c r="Z146" s="14" t="s">
        <v>163</v>
      </c>
      <c r="AA146" s="332">
        <v>1.1614357864357865</v>
      </c>
      <c r="AB146" s="333">
        <v>4</v>
      </c>
      <c r="AC146" s="346">
        <f>AA146/AB146</f>
        <v>0.2903589466089466</v>
      </c>
      <c r="AD146" s="22" t="s">
        <v>163</v>
      </c>
      <c r="AE146" s="105">
        <v>4.61</v>
      </c>
      <c r="AF146" s="160">
        <v>7</v>
      </c>
      <c r="AG146" s="57">
        <f>AE146/AF146</f>
        <v>0.6585714285714286</v>
      </c>
      <c r="AH146" s="14" t="s">
        <v>163</v>
      </c>
      <c r="AI146" s="54">
        <v>1.51</v>
      </c>
      <c r="AJ146" s="55">
        <v>5</v>
      </c>
      <c r="AK146" s="56">
        <f>AI146/AJ146</f>
        <v>0.302</v>
      </c>
      <c r="AL146" s="22" t="s">
        <v>163</v>
      </c>
      <c r="AM146" s="54">
        <v>1.78</v>
      </c>
      <c r="AN146" s="55">
        <v>4</v>
      </c>
      <c r="AO146" s="57">
        <f>AM146/AN146</f>
        <v>0.445</v>
      </c>
      <c r="AP146" s="14" t="s">
        <v>163</v>
      </c>
      <c r="AQ146" s="54">
        <v>2.09</v>
      </c>
      <c r="AR146" s="55">
        <v>4</v>
      </c>
      <c r="AS146" s="56">
        <v>0.52</v>
      </c>
      <c r="AT146" s="14" t="s">
        <v>163</v>
      </c>
      <c r="AU146" s="54">
        <v>1.02</v>
      </c>
      <c r="AV146" s="55">
        <v>4</v>
      </c>
      <c r="AW146" s="56">
        <v>0.26</v>
      </c>
      <c r="AX146" s="14" t="s">
        <v>163</v>
      </c>
      <c r="AY146" s="54">
        <v>2.36</v>
      </c>
      <c r="AZ146" s="62">
        <v>5</v>
      </c>
      <c r="BA146" s="56">
        <v>0.47</v>
      </c>
      <c r="BB146" s="14" t="s">
        <v>163</v>
      </c>
      <c r="BC146" s="126">
        <v>2.24</v>
      </c>
      <c r="BD146" s="65">
        <v>7</v>
      </c>
      <c r="BE146" s="56">
        <v>0.32</v>
      </c>
      <c r="BF146" s="169"/>
      <c r="BG146" s="189"/>
      <c r="BH146" s="189"/>
      <c r="BI146" s="190"/>
    </row>
    <row r="147" spans="1:61" s="188" customFormat="1" ht="12.75" customHeight="1">
      <c r="A147" s="546">
        <v>2</v>
      </c>
      <c r="B147" s="9" t="s">
        <v>31</v>
      </c>
      <c r="C147" s="49">
        <f>AA147+AE147+AI147</f>
        <v>21.64090174531351</v>
      </c>
      <c r="D147" s="51">
        <f>AB147+AF147+AJ147</f>
        <v>28</v>
      </c>
      <c r="E147" s="305">
        <f>100*(C147/D147)</f>
        <v>77.28893480469111</v>
      </c>
      <c r="F147" s="145">
        <f>S147+W147+AM147+AQ147+AU147+AY147+BC147</f>
        <v>6.211231540891983</v>
      </c>
      <c r="G147" s="212">
        <f>T147+X147+AN147+AR147+AV147+AZ147+BD147</f>
        <v>36</v>
      </c>
      <c r="H147" s="272">
        <f>100*(F147/G147)</f>
        <v>17.253420946922176</v>
      </c>
      <c r="I147" s="115"/>
      <c r="J147" s="116"/>
      <c r="K147" s="276"/>
      <c r="L147" s="122"/>
      <c r="M147" s="121"/>
      <c r="N147" s="435"/>
      <c r="O147" s="505">
        <f>C147+F147+I147+L147</f>
        <v>27.852133286205493</v>
      </c>
      <c r="P147" s="392">
        <f>D147+G147+J147+M147</f>
        <v>64</v>
      </c>
      <c r="Q147" s="124">
        <f>100*O147/P147</f>
        <v>43.518958259696085</v>
      </c>
      <c r="R147" s="213" t="s">
        <v>163</v>
      </c>
      <c r="S147" s="589">
        <v>1.0461377457981873</v>
      </c>
      <c r="T147" s="590">
        <v>4</v>
      </c>
      <c r="U147" s="56">
        <f>S147/T147</f>
        <v>0.2615344364495468</v>
      </c>
      <c r="V147" s="22" t="s">
        <v>163</v>
      </c>
      <c r="W147" s="106">
        <v>0.9950937950937951</v>
      </c>
      <c r="X147" s="160">
        <v>4</v>
      </c>
      <c r="Y147" s="243">
        <f>W147/X147</f>
        <v>0.24877344877344879</v>
      </c>
      <c r="Z147" s="184" t="s">
        <v>165</v>
      </c>
      <c r="AA147" s="106">
        <v>8.76090174531351</v>
      </c>
      <c r="AB147" s="160">
        <v>10</v>
      </c>
      <c r="AC147" s="211">
        <f>AA147/AB147</f>
        <v>0.876090174531351</v>
      </c>
      <c r="AD147" s="99" t="s">
        <v>165</v>
      </c>
      <c r="AE147" s="105">
        <v>4.91</v>
      </c>
      <c r="AF147" s="160">
        <v>7</v>
      </c>
      <c r="AG147" s="57">
        <f>AE147/AF147</f>
        <v>0.7014285714285714</v>
      </c>
      <c r="AH147" s="16" t="s">
        <v>165</v>
      </c>
      <c r="AI147" s="54">
        <v>7.97</v>
      </c>
      <c r="AJ147" s="55">
        <v>11</v>
      </c>
      <c r="AK147" s="56">
        <f>AI147/AJ147</f>
        <v>0.7245454545454545</v>
      </c>
      <c r="AL147" s="22" t="s">
        <v>163</v>
      </c>
      <c r="AM147" s="54">
        <v>0.53</v>
      </c>
      <c r="AN147" s="55">
        <v>3</v>
      </c>
      <c r="AO147" s="57">
        <f>AM147/AN147</f>
        <v>0.17666666666666667</v>
      </c>
      <c r="AP147" s="14" t="s">
        <v>163</v>
      </c>
      <c r="AQ147" s="54">
        <v>1.09</v>
      </c>
      <c r="AR147" s="55">
        <v>6</v>
      </c>
      <c r="AS147" s="56">
        <v>0.18</v>
      </c>
      <c r="AT147" s="14" t="s">
        <v>163</v>
      </c>
      <c r="AU147" s="54">
        <v>0.78</v>
      </c>
      <c r="AV147" s="55">
        <v>5</v>
      </c>
      <c r="AW147" s="56">
        <v>0.16</v>
      </c>
      <c r="AX147" s="14" t="s">
        <v>163</v>
      </c>
      <c r="AY147" s="54">
        <v>1.35</v>
      </c>
      <c r="AZ147" s="62">
        <v>9</v>
      </c>
      <c r="BA147" s="56">
        <v>0.15</v>
      </c>
      <c r="BB147" s="14" t="s">
        <v>163</v>
      </c>
      <c r="BC147" s="126">
        <v>0.42</v>
      </c>
      <c r="BD147" s="65">
        <v>5</v>
      </c>
      <c r="BE147" s="56">
        <v>0.08</v>
      </c>
      <c r="BF147" s="169"/>
      <c r="BG147" s="189"/>
      <c r="BH147" s="189"/>
      <c r="BI147" s="190"/>
    </row>
    <row r="148" spans="1:61" s="188" customFormat="1" ht="12.75" customHeight="1">
      <c r="A148" s="545">
        <v>2</v>
      </c>
      <c r="B148" s="808" t="s">
        <v>106</v>
      </c>
      <c r="C148" s="49">
        <f>AE148+AI148+AM148+AQ148+AU148+AY148+BC148</f>
        <v>1.6</v>
      </c>
      <c r="D148" s="51">
        <f>AF148+AJ148+AN148+AR148+AV148+AZ148+BD148</f>
        <v>2</v>
      </c>
      <c r="E148" s="305">
        <f>100*(C148/D148)</f>
        <v>80</v>
      </c>
      <c r="F148" s="469">
        <f>S148+W148+AA148</f>
        <v>2.2816666666666667</v>
      </c>
      <c r="G148" s="267">
        <f>T148+X148+AB148</f>
        <v>3</v>
      </c>
      <c r="H148" s="812">
        <f>100*(F148/G148)</f>
        <v>76.05555555555556</v>
      </c>
      <c r="I148" s="115"/>
      <c r="J148" s="116"/>
      <c r="K148" s="276"/>
      <c r="L148" s="122"/>
      <c r="M148" s="121"/>
      <c r="N148" s="435"/>
      <c r="O148" s="504">
        <f>C148+F148+I148+L148</f>
        <v>3.881666666666667</v>
      </c>
      <c r="P148" s="475">
        <f>D148+G148+J148+M148</f>
        <v>5</v>
      </c>
      <c r="Q148" s="476">
        <f>100*O148/P148</f>
        <v>77.63333333333334</v>
      </c>
      <c r="R148" s="14" t="s">
        <v>163</v>
      </c>
      <c r="S148" s="180">
        <v>0.97</v>
      </c>
      <c r="T148" s="460">
        <v>1</v>
      </c>
      <c r="U148" s="347">
        <f>S148/T148</f>
        <v>0.97</v>
      </c>
      <c r="V148" s="110" t="s">
        <v>163</v>
      </c>
      <c r="W148" s="180">
        <v>0.52</v>
      </c>
      <c r="X148" s="369">
        <v>1</v>
      </c>
      <c r="Y148" s="349">
        <f>W148/X148</f>
        <v>0.52</v>
      </c>
      <c r="Z148" s="14" t="s">
        <v>163</v>
      </c>
      <c r="AA148" s="59">
        <v>0.7916666666666666</v>
      </c>
      <c r="AB148" s="65">
        <v>1</v>
      </c>
      <c r="AC148" s="56">
        <f>AA148/AB148</f>
        <v>0.7916666666666666</v>
      </c>
      <c r="AD148" s="24" t="s">
        <v>165</v>
      </c>
      <c r="AE148" s="59">
        <v>0.64</v>
      </c>
      <c r="AF148" s="65">
        <v>1</v>
      </c>
      <c r="AG148" s="57">
        <f>AE148/AF148</f>
        <v>0.64</v>
      </c>
      <c r="AH148" s="13"/>
      <c r="AI148" s="54"/>
      <c r="AJ148" s="55"/>
      <c r="AK148" s="56"/>
      <c r="AL148" s="11"/>
      <c r="AM148" s="54"/>
      <c r="AN148" s="55"/>
      <c r="AO148" s="57"/>
      <c r="AP148" s="16" t="s">
        <v>165</v>
      </c>
      <c r="AQ148" s="54">
        <v>0.96</v>
      </c>
      <c r="AR148" s="55">
        <v>1</v>
      </c>
      <c r="AS148" s="56">
        <v>0.96</v>
      </c>
      <c r="AT148" s="13"/>
      <c r="AU148" s="54"/>
      <c r="AV148" s="55"/>
      <c r="AW148" s="56"/>
      <c r="AX148" s="13"/>
      <c r="AY148" s="54"/>
      <c r="AZ148" s="62"/>
      <c r="BA148" s="56"/>
      <c r="BB148" s="13"/>
      <c r="BC148" s="126"/>
      <c r="BD148" s="65"/>
      <c r="BE148" s="56"/>
      <c r="BF148" s="169"/>
      <c r="BG148" s="189"/>
      <c r="BH148" s="189"/>
      <c r="BI148" s="190"/>
    </row>
    <row r="149" spans="1:61" s="187" customFormat="1" ht="12.75" customHeight="1">
      <c r="A149" s="546">
        <v>2</v>
      </c>
      <c r="B149" s="9" t="s">
        <v>29</v>
      </c>
      <c r="C149" s="111"/>
      <c r="D149" s="112"/>
      <c r="E149" s="306"/>
      <c r="F149" s="145">
        <f>S149+W149+AA149+AE149+AI149+AM149+AQ149+AU149+AY149+BC149</f>
        <v>6.067272727272727</v>
      </c>
      <c r="G149" s="212">
        <f>T149+X149+AB149+AF149+AJ149+AN149+AR149+AV149+AZ149+BD149</f>
        <v>14</v>
      </c>
      <c r="H149" s="272">
        <f>100*(F149/G149)</f>
        <v>43.33766233766234</v>
      </c>
      <c r="I149" s="115"/>
      <c r="J149" s="116"/>
      <c r="K149" s="276"/>
      <c r="L149" s="122"/>
      <c r="M149" s="121"/>
      <c r="N149" s="435"/>
      <c r="O149" s="505">
        <f>C149+F149+I149+L149</f>
        <v>6.067272727272727</v>
      </c>
      <c r="P149" s="392">
        <f>D149+G149+J149+M149</f>
        <v>14</v>
      </c>
      <c r="Q149" s="124">
        <f>100*O149/P149</f>
        <v>43.33766233766234</v>
      </c>
      <c r="R149" s="176"/>
      <c r="S149" s="439"/>
      <c r="T149" s="439"/>
      <c r="U149" s="518"/>
      <c r="V149" s="11"/>
      <c r="W149" s="59"/>
      <c r="X149" s="66"/>
      <c r="Y149" s="391"/>
      <c r="Z149" s="14" t="s">
        <v>163</v>
      </c>
      <c r="AA149" s="180">
        <v>0.22727272727272727</v>
      </c>
      <c r="AB149" s="315">
        <v>1</v>
      </c>
      <c r="AC149" s="347">
        <f>AA149/AB149</f>
        <v>0.22727272727272727</v>
      </c>
      <c r="AD149" s="11"/>
      <c r="AE149" s="59"/>
      <c r="AF149" s="132"/>
      <c r="AG149" s="57"/>
      <c r="AH149" s="14" t="s">
        <v>163</v>
      </c>
      <c r="AI149" s="54">
        <v>0.13</v>
      </c>
      <c r="AJ149" s="55">
        <v>1</v>
      </c>
      <c r="AK149" s="56">
        <f>AI149/AJ149</f>
        <v>0.13</v>
      </c>
      <c r="AL149" s="11"/>
      <c r="AM149" s="54"/>
      <c r="AN149" s="55"/>
      <c r="AO149" s="57"/>
      <c r="AP149" s="14" t="s">
        <v>163</v>
      </c>
      <c r="AQ149" s="54">
        <v>1.56</v>
      </c>
      <c r="AR149" s="55">
        <v>4</v>
      </c>
      <c r="AS149" s="56">
        <v>0.39</v>
      </c>
      <c r="AT149" s="14" t="s">
        <v>163</v>
      </c>
      <c r="AU149" s="54">
        <v>0.36</v>
      </c>
      <c r="AV149" s="55">
        <v>1</v>
      </c>
      <c r="AW149" s="56">
        <v>0.36</v>
      </c>
      <c r="AX149" s="14" t="s">
        <v>163</v>
      </c>
      <c r="AY149" s="54">
        <v>2.37</v>
      </c>
      <c r="AZ149" s="62">
        <v>4</v>
      </c>
      <c r="BA149" s="56">
        <v>0.59</v>
      </c>
      <c r="BB149" s="14" t="s">
        <v>163</v>
      </c>
      <c r="BC149" s="126">
        <v>1.42</v>
      </c>
      <c r="BD149" s="65">
        <v>3</v>
      </c>
      <c r="BE149" s="56">
        <v>0.47</v>
      </c>
      <c r="BF149" s="169"/>
      <c r="BG149" s="189"/>
      <c r="BH149" s="189"/>
      <c r="BI149" s="190"/>
    </row>
    <row r="150" spans="1:61" s="188" customFormat="1" ht="12.75" customHeight="1">
      <c r="A150" s="546">
        <v>2</v>
      </c>
      <c r="B150" s="9" t="s">
        <v>17</v>
      </c>
      <c r="C150" s="49">
        <v>2.27</v>
      </c>
      <c r="D150" s="50">
        <v>3</v>
      </c>
      <c r="E150" s="305">
        <f>100*(C150/D150)</f>
        <v>75.66666666666667</v>
      </c>
      <c r="F150" s="145">
        <f>S150+W150+AA150+AE150+AI150+AM150+AQ150+AU150</f>
        <v>28.203375813361372</v>
      </c>
      <c r="G150" s="212">
        <f>T150+X150+AB150+AF150+AJ150+AN150+AR150+AV150</f>
        <v>63</v>
      </c>
      <c r="H150" s="272">
        <f>100*(F150/G150)</f>
        <v>44.7672631958117</v>
      </c>
      <c r="I150" s="115"/>
      <c r="J150" s="116"/>
      <c r="K150" s="276"/>
      <c r="L150" s="122"/>
      <c r="M150" s="121"/>
      <c r="N150" s="435"/>
      <c r="O150" s="504">
        <f>C150+F150+I150+L150</f>
        <v>30.473375813361372</v>
      </c>
      <c r="P150" s="475">
        <f>D150+G150+J150+M150</f>
        <v>66</v>
      </c>
      <c r="Q150" s="476">
        <f>100*O150/P150</f>
        <v>46.171781535396015</v>
      </c>
      <c r="R150" s="14" t="s">
        <v>163</v>
      </c>
      <c r="S150" s="238">
        <v>5.12129556915635</v>
      </c>
      <c r="T150" s="315">
        <v>10</v>
      </c>
      <c r="U150" s="347">
        <f>S150/T150</f>
        <v>0.512129556915635</v>
      </c>
      <c r="V150" s="22" t="s">
        <v>163</v>
      </c>
      <c r="W150" s="106">
        <v>3.125431627196333</v>
      </c>
      <c r="X150" s="160">
        <v>6</v>
      </c>
      <c r="Y150" s="243">
        <f>W150/X150</f>
        <v>0.5209052711993888</v>
      </c>
      <c r="Z150" s="14" t="s">
        <v>163</v>
      </c>
      <c r="AA150" s="106">
        <v>3.132364953886693</v>
      </c>
      <c r="AB150" s="160">
        <v>5</v>
      </c>
      <c r="AC150" s="211">
        <f>AA150/AB150</f>
        <v>0.6264729907773386</v>
      </c>
      <c r="AD150" s="110" t="s">
        <v>163</v>
      </c>
      <c r="AE150" s="156">
        <v>3.8442836631219994</v>
      </c>
      <c r="AF150" s="65">
        <v>8</v>
      </c>
      <c r="AG150" s="57">
        <f>AE150/AF150</f>
        <v>0.48053545789024993</v>
      </c>
      <c r="AH150" s="14" t="s">
        <v>163</v>
      </c>
      <c r="AI150" s="54">
        <v>4.56</v>
      </c>
      <c r="AJ150" s="55">
        <v>10</v>
      </c>
      <c r="AK150" s="56">
        <f>AI150/AJ150</f>
        <v>0.45599999999999996</v>
      </c>
      <c r="AL150" s="22" t="s">
        <v>163</v>
      </c>
      <c r="AM150" s="54">
        <v>4.66</v>
      </c>
      <c r="AN150" s="55">
        <v>11</v>
      </c>
      <c r="AO150" s="57">
        <f>AM150/AN150</f>
        <v>0.42363636363636364</v>
      </c>
      <c r="AP150" s="14" t="s">
        <v>163</v>
      </c>
      <c r="AQ150" s="54">
        <v>2.77</v>
      </c>
      <c r="AR150" s="55">
        <v>8</v>
      </c>
      <c r="AS150" s="56">
        <v>0.35</v>
      </c>
      <c r="AT150" s="14" t="s">
        <v>163</v>
      </c>
      <c r="AU150" s="54">
        <v>0.99</v>
      </c>
      <c r="AV150" s="55">
        <v>5</v>
      </c>
      <c r="AW150" s="56">
        <v>0.2</v>
      </c>
      <c r="AX150" s="16" t="s">
        <v>165</v>
      </c>
      <c r="AY150" s="54">
        <v>2.27</v>
      </c>
      <c r="AZ150" s="62">
        <v>3</v>
      </c>
      <c r="BA150" s="56">
        <v>0.76</v>
      </c>
      <c r="BB150" s="18"/>
      <c r="BC150" s="126"/>
      <c r="BD150" s="66"/>
      <c r="BE150" s="56"/>
      <c r="BF150" s="169"/>
      <c r="BG150" s="189"/>
      <c r="BH150" s="189"/>
      <c r="BI150" s="190"/>
    </row>
    <row r="151" spans="1:61" s="193" customFormat="1" ht="12.75" customHeight="1">
      <c r="A151" s="546">
        <v>2</v>
      </c>
      <c r="B151" s="2" t="s">
        <v>436</v>
      </c>
      <c r="C151" s="310"/>
      <c r="D151" s="112"/>
      <c r="E151" s="311"/>
      <c r="F151" s="145">
        <f>S151+W151+AA151+AE151+AI151+AM151+AQ151+AU151+AY151+BC151</f>
        <v>1.2</v>
      </c>
      <c r="G151" s="212">
        <f>T151+X151+AB151+AF151+AJ151+AN151+AR151+AV151+AZ151+BD151</f>
        <v>2</v>
      </c>
      <c r="H151" s="272">
        <f>100*(F151/G151)</f>
        <v>60</v>
      </c>
      <c r="I151" s="273"/>
      <c r="J151" s="405"/>
      <c r="K151" s="274"/>
      <c r="L151" s="286"/>
      <c r="M151" s="257"/>
      <c r="N151" s="436"/>
      <c r="O151" s="505">
        <f>C151+F151+I151+L151</f>
        <v>1.2</v>
      </c>
      <c r="P151" s="392">
        <f>D151+G151+J151+M151</f>
        <v>2</v>
      </c>
      <c r="Q151" s="124">
        <f>100*O151/P151</f>
        <v>60</v>
      </c>
      <c r="R151" s="176"/>
      <c r="S151" s="439"/>
      <c r="T151" s="439"/>
      <c r="U151" s="518"/>
      <c r="V151" s="22" t="s">
        <v>163</v>
      </c>
      <c r="W151" s="106">
        <v>0.57</v>
      </c>
      <c r="X151" s="160">
        <v>1</v>
      </c>
      <c r="Y151" s="243">
        <f>W151/X151</f>
        <v>0.57</v>
      </c>
      <c r="Z151" s="176"/>
      <c r="AA151" s="59"/>
      <c r="AB151" s="66"/>
      <c r="AC151" s="56"/>
      <c r="AD151" s="140"/>
      <c r="AE151" s="67"/>
      <c r="AF151" s="54"/>
      <c r="AG151" s="350"/>
      <c r="AH151" s="196"/>
      <c r="AI151" s="192"/>
      <c r="AJ151" s="192"/>
      <c r="AK151" s="142"/>
      <c r="AL151" s="140"/>
      <c r="AM151" s="67"/>
      <c r="AN151" s="79"/>
      <c r="AO151" s="153"/>
      <c r="AP151" s="148"/>
      <c r="AQ151" s="67"/>
      <c r="AR151" s="79"/>
      <c r="AS151" s="142"/>
      <c r="AT151" s="14" t="s">
        <v>163</v>
      </c>
      <c r="AU151" s="54">
        <v>0.63</v>
      </c>
      <c r="AV151" s="67">
        <v>1</v>
      </c>
      <c r="AW151" s="68">
        <v>0.63</v>
      </c>
      <c r="AX151" s="196"/>
      <c r="AY151" s="192"/>
      <c r="AZ151" s="676"/>
      <c r="BA151" s="197"/>
      <c r="BB151" s="196"/>
      <c r="BC151" s="192"/>
      <c r="BD151" s="203"/>
      <c r="BE151" s="197"/>
      <c r="BF151" s="196"/>
      <c r="BG151" s="192"/>
      <c r="BH151" s="192"/>
      <c r="BI151" s="197"/>
    </row>
    <row r="152" spans="1:61" ht="12" customHeight="1">
      <c r="A152" s="546">
        <v>2</v>
      </c>
      <c r="B152" s="591" t="s">
        <v>804</v>
      </c>
      <c r="C152" s="49">
        <f>1+AY152</f>
        <v>2.6399999999999997</v>
      </c>
      <c r="D152" s="51">
        <f>1+AZ152</f>
        <v>3</v>
      </c>
      <c r="E152" s="305">
        <f>100*(C152/D152)</f>
        <v>87.99999999999999</v>
      </c>
      <c r="F152" s="145">
        <f>S152+W152+AA152+AE152+AI152</f>
        <v>1.6071428571428572</v>
      </c>
      <c r="G152" s="212">
        <f>T152+X152+AB152+AF152+AJ152</f>
        <v>2</v>
      </c>
      <c r="H152" s="272">
        <f>100*(F152/G152)</f>
        <v>80.35714285714286</v>
      </c>
      <c r="I152" s="327"/>
      <c r="J152" s="318"/>
      <c r="K152" s="328"/>
      <c r="L152" s="327"/>
      <c r="M152" s="318"/>
      <c r="N152" s="328"/>
      <c r="O152" s="660">
        <f>C152+F152+I152+L152</f>
        <v>4.247142857142856</v>
      </c>
      <c r="P152" s="475">
        <f>D152+G152+J152+M152</f>
        <v>5</v>
      </c>
      <c r="Q152" s="661">
        <f>100*O152/P152</f>
        <v>84.94285714285714</v>
      </c>
      <c r="R152" s="213" t="s">
        <v>163</v>
      </c>
      <c r="S152" s="238">
        <v>1.6071428571428572</v>
      </c>
      <c r="T152" s="315">
        <v>2</v>
      </c>
      <c r="U152" s="347">
        <f>S152/T152</f>
        <v>0.8035714285714286</v>
      </c>
      <c r="V152" s="586"/>
      <c r="W152" s="375"/>
      <c r="X152" s="315"/>
      <c r="Y152" s="437"/>
      <c r="Z152" s="445"/>
      <c r="AA152" s="238"/>
      <c r="AB152" s="315"/>
      <c r="AC152" s="347"/>
      <c r="AD152" s="465"/>
      <c r="AE152" s="181"/>
      <c r="AF152" s="337"/>
      <c r="AG152" s="349"/>
      <c r="AH152" s="13"/>
      <c r="AI152" s="54"/>
      <c r="AJ152" s="55"/>
      <c r="AK152" s="56"/>
      <c r="AL152" s="11"/>
      <c r="AM152" s="54"/>
      <c r="AN152" s="55"/>
      <c r="AO152" s="57"/>
      <c r="AP152" s="20"/>
      <c r="AQ152" s="54"/>
      <c r="AR152" s="55"/>
      <c r="AS152" s="56"/>
      <c r="AT152" s="13"/>
      <c r="AU152" s="54"/>
      <c r="AV152" s="55"/>
      <c r="AW152" s="56"/>
      <c r="AX152" s="16" t="s">
        <v>165</v>
      </c>
      <c r="AY152" s="181">
        <v>1.64</v>
      </c>
      <c r="AZ152" s="678">
        <v>2</v>
      </c>
      <c r="BA152" s="347">
        <v>0.82</v>
      </c>
      <c r="BB152" s="152"/>
      <c r="BC152" s="686"/>
      <c r="BD152" s="663"/>
      <c r="BE152" s="168"/>
      <c r="BF152" s="169"/>
      <c r="BG152" s="248"/>
      <c r="BH152" s="248"/>
      <c r="BI152" s="249"/>
    </row>
    <row r="153" spans="1:61" s="187" customFormat="1" ht="12.75" customHeight="1">
      <c r="A153" s="546">
        <v>2</v>
      </c>
      <c r="B153" s="2" t="s">
        <v>301</v>
      </c>
      <c r="C153" s="49">
        <v>3.19</v>
      </c>
      <c r="D153" s="50">
        <v>5</v>
      </c>
      <c r="E153" s="305">
        <f>100*(C153/D153)</f>
        <v>63.800000000000004</v>
      </c>
      <c r="F153" s="145">
        <f>S153+W153+AA153+AE153+AI153</f>
        <v>28.50263287428926</v>
      </c>
      <c r="G153" s="212">
        <f>T153+X153+AB153+AF153+AJ153</f>
        <v>47</v>
      </c>
      <c r="H153" s="272">
        <f>100*(F153/G153)</f>
        <v>60.64389973253035</v>
      </c>
      <c r="I153" s="115"/>
      <c r="J153" s="116"/>
      <c r="K153" s="276"/>
      <c r="L153" s="122"/>
      <c r="M153" s="121"/>
      <c r="N153" s="435"/>
      <c r="O153" s="505">
        <f>C153+F153+I153+L153</f>
        <v>31.692632874289263</v>
      </c>
      <c r="P153" s="392">
        <f>D153+G153+J153+M153</f>
        <v>52</v>
      </c>
      <c r="Q153" s="124">
        <f>100*O153/P153</f>
        <v>60.94737091209473</v>
      </c>
      <c r="R153" s="213" t="s">
        <v>163</v>
      </c>
      <c r="S153" s="238">
        <v>8.89910721174728</v>
      </c>
      <c r="T153" s="315">
        <v>12</v>
      </c>
      <c r="U153" s="347">
        <f>S153/T153</f>
        <v>0.7415922676456067</v>
      </c>
      <c r="V153" s="22" t="s">
        <v>163</v>
      </c>
      <c r="W153" s="106">
        <v>5.658117215265552</v>
      </c>
      <c r="X153" s="160">
        <v>9</v>
      </c>
      <c r="Y153" s="243">
        <f>W153/X153</f>
        <v>0.6286796905850613</v>
      </c>
      <c r="Z153" s="213" t="s">
        <v>163</v>
      </c>
      <c r="AA153" s="106">
        <v>6.610689488355728</v>
      </c>
      <c r="AB153" s="160">
        <v>10</v>
      </c>
      <c r="AC153" s="211">
        <f>AA153/AB153</f>
        <v>0.6610689488355728</v>
      </c>
      <c r="AD153" s="110" t="s">
        <v>163</v>
      </c>
      <c r="AE153" s="156">
        <v>5.114718958920706</v>
      </c>
      <c r="AF153" s="65">
        <v>11</v>
      </c>
      <c r="AG153" s="57">
        <f>AE153/AF153</f>
        <v>0.46497445081097327</v>
      </c>
      <c r="AH153" s="14" t="s">
        <v>163</v>
      </c>
      <c r="AI153" s="54">
        <v>2.22</v>
      </c>
      <c r="AJ153" s="55">
        <v>5</v>
      </c>
      <c r="AK153" s="56">
        <f>AI153/AJ153</f>
        <v>0.44400000000000006</v>
      </c>
      <c r="AL153" s="24" t="s">
        <v>165</v>
      </c>
      <c r="AM153" s="54">
        <v>3.19</v>
      </c>
      <c r="AN153" s="55">
        <v>5</v>
      </c>
      <c r="AO153" s="57">
        <v>0.64</v>
      </c>
      <c r="AP153" s="13"/>
      <c r="AQ153" s="54"/>
      <c r="AR153" s="55"/>
      <c r="AS153" s="56"/>
      <c r="AT153" s="13"/>
      <c r="AU153" s="54"/>
      <c r="AV153" s="55"/>
      <c r="AW153" s="56"/>
      <c r="AX153" s="13"/>
      <c r="AY153" s="54"/>
      <c r="AZ153" s="62"/>
      <c r="BA153" s="56"/>
      <c r="BB153" s="13"/>
      <c r="BC153" s="126"/>
      <c r="BD153" s="65"/>
      <c r="BE153" s="56"/>
      <c r="BF153" s="169"/>
      <c r="BG153" s="189"/>
      <c r="BH153" s="189"/>
      <c r="BI153" s="190"/>
    </row>
    <row r="154" spans="1:61" s="188" customFormat="1" ht="12.75" customHeight="1">
      <c r="A154" s="546">
        <v>2</v>
      </c>
      <c r="B154" s="9" t="s">
        <v>54</v>
      </c>
      <c r="C154" s="49">
        <v>0.84</v>
      </c>
      <c r="D154" s="50">
        <v>1</v>
      </c>
      <c r="E154" s="305">
        <f>100*(C154/D154)</f>
        <v>84</v>
      </c>
      <c r="F154" s="145">
        <f>AA154+AE154+AI154+AM154+AQ154+AU154</f>
        <v>0.7166666666666667</v>
      </c>
      <c r="G154" s="212">
        <f>AB154+AF154+AJ154+AN154+AR154+AV154</f>
        <v>3</v>
      </c>
      <c r="H154" s="272">
        <f>100*(F154/G154)</f>
        <v>23.88888888888889</v>
      </c>
      <c r="I154" s="115"/>
      <c r="J154" s="116"/>
      <c r="K154" s="276"/>
      <c r="L154" s="122"/>
      <c r="M154" s="121"/>
      <c r="N154" s="435"/>
      <c r="O154" s="504">
        <f>C154+F154+I154+L154</f>
        <v>1.5566666666666666</v>
      </c>
      <c r="P154" s="475">
        <f>D154+G154+J154+M154</f>
        <v>4</v>
      </c>
      <c r="Q154" s="476">
        <f>100*O154/P154</f>
        <v>38.916666666666664</v>
      </c>
      <c r="R154" s="176"/>
      <c r="S154" s="439"/>
      <c r="T154" s="439"/>
      <c r="U154" s="518"/>
      <c r="V154" s="11"/>
      <c r="W154" s="59"/>
      <c r="X154" s="66"/>
      <c r="Y154" s="391"/>
      <c r="Z154" s="14" t="s">
        <v>163</v>
      </c>
      <c r="AA154" s="59">
        <v>0.16666666666666666</v>
      </c>
      <c r="AB154" s="65">
        <v>1</v>
      </c>
      <c r="AC154" s="56">
        <f>AA154/AB154</f>
        <v>0.16666666666666666</v>
      </c>
      <c r="AD154" s="22" t="s">
        <v>163</v>
      </c>
      <c r="AE154" s="59">
        <v>0.29</v>
      </c>
      <c r="AF154" s="65">
        <v>1</v>
      </c>
      <c r="AG154" s="57">
        <f>AE154/AF154</f>
        <v>0.29</v>
      </c>
      <c r="AH154" s="13"/>
      <c r="AI154" s="54"/>
      <c r="AJ154" s="55"/>
      <c r="AK154" s="56"/>
      <c r="AL154" s="11"/>
      <c r="AM154" s="54"/>
      <c r="AN154" s="55"/>
      <c r="AO154" s="57"/>
      <c r="AP154" s="14" t="s">
        <v>163</v>
      </c>
      <c r="AQ154" s="54">
        <v>0.26</v>
      </c>
      <c r="AR154" s="55">
        <v>1</v>
      </c>
      <c r="AS154" s="56">
        <v>0.26</v>
      </c>
      <c r="AT154" s="13"/>
      <c r="AU154" s="54"/>
      <c r="AV154" s="55"/>
      <c r="AW154" s="56"/>
      <c r="AX154" s="16" t="s">
        <v>165</v>
      </c>
      <c r="AY154" s="54">
        <v>0.84</v>
      </c>
      <c r="AZ154" s="62">
        <v>1</v>
      </c>
      <c r="BA154" s="56">
        <v>0.84</v>
      </c>
      <c r="BB154" s="13"/>
      <c r="BC154" s="126"/>
      <c r="BD154" s="65"/>
      <c r="BE154" s="56"/>
      <c r="BF154" s="169"/>
      <c r="BG154" s="189"/>
      <c r="BH154" s="189"/>
      <c r="BI154" s="190"/>
    </row>
    <row r="155" spans="1:61" ht="12.75" customHeight="1">
      <c r="A155" s="546">
        <v>2</v>
      </c>
      <c r="B155" s="255" t="s">
        <v>755</v>
      </c>
      <c r="C155" s="326"/>
      <c r="D155" s="318"/>
      <c r="E155" s="328"/>
      <c r="F155" s="145">
        <f>S155+W155+AA155+AE155+AI155+AM155+AQ155+AU155+AY155+BC155</f>
        <v>0.05</v>
      </c>
      <c r="G155" s="212">
        <f>T155+X155+AB155+AF155+AJ155+AN155+AR155+AV155+AZ155+BD155</f>
        <v>1</v>
      </c>
      <c r="H155" s="272">
        <f>100*(F155/G155)</f>
        <v>5</v>
      </c>
      <c r="I155" s="327"/>
      <c r="J155" s="318"/>
      <c r="K155" s="328"/>
      <c r="L155" s="327"/>
      <c r="M155" s="318"/>
      <c r="N155" s="328"/>
      <c r="O155" s="505">
        <f>C155+F155+I155+L155</f>
        <v>0.05</v>
      </c>
      <c r="P155" s="392">
        <f>D155+G155+J155+M155</f>
        <v>1</v>
      </c>
      <c r="Q155" s="124">
        <f>100*O155/P155</f>
        <v>5</v>
      </c>
      <c r="R155" s="322"/>
      <c r="S155" s="319"/>
      <c r="T155" s="319"/>
      <c r="U155" s="353"/>
      <c r="V155" s="22" t="s">
        <v>163</v>
      </c>
      <c r="W155" s="106">
        <v>0.05</v>
      </c>
      <c r="X155" s="160">
        <v>1</v>
      </c>
      <c r="Y155" s="57">
        <f>W155/X155</f>
        <v>0.05</v>
      </c>
      <c r="Z155" s="322"/>
      <c r="AA155" s="319"/>
      <c r="AB155" s="319"/>
      <c r="AC155" s="399"/>
      <c r="AD155" s="395"/>
      <c r="AE155" s="181"/>
      <c r="AF155" s="160"/>
      <c r="AG155" s="158"/>
      <c r="AH155" s="13"/>
      <c r="AI155" s="319"/>
      <c r="AJ155" s="55"/>
      <c r="AK155" s="56"/>
      <c r="AL155" s="11"/>
      <c r="AM155" s="54"/>
      <c r="AN155" s="55"/>
      <c r="AO155" s="57"/>
      <c r="AP155" s="20"/>
      <c r="AQ155" s="54"/>
      <c r="AR155" s="55"/>
      <c r="AS155" s="56"/>
      <c r="AT155" s="13"/>
      <c r="AU155" s="54"/>
      <c r="AV155" s="55"/>
      <c r="AW155" s="56"/>
      <c r="AX155" s="152"/>
      <c r="AY155" s="182"/>
      <c r="AZ155" s="675"/>
      <c r="BA155" s="168"/>
      <c r="BB155" s="152"/>
      <c r="BC155" s="686"/>
      <c r="BD155" s="663"/>
      <c r="BE155" s="168"/>
      <c r="BF155" s="169"/>
      <c r="BG155" s="248"/>
      <c r="BH155" s="248"/>
      <c r="BI155" s="249"/>
    </row>
    <row r="156" spans="1:61" ht="12.75" customHeight="1">
      <c r="A156" s="546">
        <v>2</v>
      </c>
      <c r="B156" s="2" t="s">
        <v>729</v>
      </c>
      <c r="C156" s="49">
        <f>W156+AA156+AE156+AI156+AM156+AQ156+AU156+AY156+BC156</f>
        <v>6.217054511535936</v>
      </c>
      <c r="D156" s="51">
        <f>X156+AB156+AF156+AJ156+AN156+AR156+AV156+AZ156+BD156</f>
        <v>9</v>
      </c>
      <c r="E156" s="305">
        <f>100*(C156/D156)</f>
        <v>69.07838346151041</v>
      </c>
      <c r="F156" s="145">
        <f>S156</f>
        <v>4.337514776479122</v>
      </c>
      <c r="G156" s="212">
        <f>T156</f>
        <v>12</v>
      </c>
      <c r="H156" s="272">
        <f>100*(F156/G156)</f>
        <v>36.14595647065935</v>
      </c>
      <c r="I156" s="115"/>
      <c r="J156" s="116"/>
      <c r="K156" s="276"/>
      <c r="L156" s="122"/>
      <c r="M156" s="121"/>
      <c r="N156" s="435"/>
      <c r="O156" s="504">
        <f>C156+F156+I156+L156</f>
        <v>10.55456928801506</v>
      </c>
      <c r="P156" s="475">
        <f>D156+G156+J156+M156</f>
        <v>21</v>
      </c>
      <c r="Q156" s="476">
        <f>100*O156/P156</f>
        <v>50.25985375245266</v>
      </c>
      <c r="R156" s="14" t="s">
        <v>163</v>
      </c>
      <c r="S156" s="238">
        <v>4.337514776479122</v>
      </c>
      <c r="T156" s="315">
        <v>12</v>
      </c>
      <c r="U156" s="347">
        <f>S156/T156</f>
        <v>0.3614595647065935</v>
      </c>
      <c r="V156" s="98" t="s">
        <v>165</v>
      </c>
      <c r="W156" s="106">
        <v>6.217054511535936</v>
      </c>
      <c r="X156" s="160">
        <v>9</v>
      </c>
      <c r="Y156" s="243">
        <f>W156/X156</f>
        <v>0.6907838346151041</v>
      </c>
      <c r="Z156" s="445"/>
      <c r="AA156" s="238"/>
      <c r="AB156" s="315"/>
      <c r="AC156" s="347"/>
      <c r="AD156" s="465"/>
      <c r="AE156" s="181"/>
      <c r="AF156" s="337"/>
      <c r="AG156" s="349"/>
      <c r="AH156" s="13"/>
      <c r="AI156" s="54"/>
      <c r="AJ156" s="55"/>
      <c r="AK156" s="56"/>
      <c r="AL156" s="11"/>
      <c r="AM156" s="54"/>
      <c r="AN156" s="55"/>
      <c r="AO156" s="57"/>
      <c r="AP156" s="20"/>
      <c r="AQ156" s="54"/>
      <c r="AR156" s="55"/>
      <c r="AS156" s="56"/>
      <c r="AT156" s="13"/>
      <c r="AU156" s="54"/>
      <c r="AV156" s="55"/>
      <c r="AW156" s="56"/>
      <c r="AX156" s="152"/>
      <c r="AY156" s="182"/>
      <c r="AZ156" s="675"/>
      <c r="BA156" s="168"/>
      <c r="BB156" s="152"/>
      <c r="BC156" s="686"/>
      <c r="BD156" s="663"/>
      <c r="BE156" s="168"/>
      <c r="BF156" s="169"/>
      <c r="BG156" s="248"/>
      <c r="BH156" s="248"/>
      <c r="BI156" s="249"/>
    </row>
    <row r="157" spans="1:61" s="187" customFormat="1" ht="12.75" customHeight="1">
      <c r="A157" s="546">
        <v>2</v>
      </c>
      <c r="B157" s="2" t="s">
        <v>695</v>
      </c>
      <c r="C157" s="49">
        <f>W157+AA157+AE157+AI157+AM157+AQ157+AU157+AY157+BC157</f>
        <v>10.226492467800519</v>
      </c>
      <c r="D157" s="51">
        <f>X157+AB157+AF157+AJ157+AN157+AR157+AV157+AZ157+BD157</f>
        <v>18</v>
      </c>
      <c r="E157" s="305">
        <f>100*(C157/D157)</f>
        <v>56.81384704333622</v>
      </c>
      <c r="F157" s="145">
        <f>S157</f>
        <v>3.614206628408666</v>
      </c>
      <c r="G157" s="212">
        <f>T157</f>
        <v>12</v>
      </c>
      <c r="H157" s="272">
        <f>100*(F157/G157)</f>
        <v>30.118388570072213</v>
      </c>
      <c r="I157" s="297"/>
      <c r="J157" s="410"/>
      <c r="K157" s="529"/>
      <c r="L157" s="297"/>
      <c r="M157" s="298"/>
      <c r="N157" s="529"/>
      <c r="O157" s="505">
        <f>C157+F157+I157+L157</f>
        <v>13.840699096209185</v>
      </c>
      <c r="P157" s="392">
        <f>D157+G157+J157+M157</f>
        <v>30</v>
      </c>
      <c r="Q157" s="124">
        <f>100*O157/P157</f>
        <v>46.135663654030616</v>
      </c>
      <c r="R157" s="213" t="s">
        <v>163</v>
      </c>
      <c r="S157" s="238">
        <v>3.614206628408666</v>
      </c>
      <c r="T157" s="315">
        <v>12</v>
      </c>
      <c r="U157" s="347">
        <f>S157/T157</f>
        <v>0.30118388570072213</v>
      </c>
      <c r="V157" s="99" t="s">
        <v>165</v>
      </c>
      <c r="W157" s="106">
        <v>6.814937845951778</v>
      </c>
      <c r="X157" s="160">
        <v>11</v>
      </c>
      <c r="Y157" s="243">
        <f>W157/X157</f>
        <v>0.6195398041774344</v>
      </c>
      <c r="Z157" s="16" t="s">
        <v>165</v>
      </c>
      <c r="AA157" s="332">
        <v>3.4115546218487394</v>
      </c>
      <c r="AB157" s="333">
        <v>7</v>
      </c>
      <c r="AC157" s="346">
        <f>AA157/AB157</f>
        <v>0.48736494597839136</v>
      </c>
      <c r="AD157" s="198"/>
      <c r="AE157" s="189"/>
      <c r="AF157" s="338"/>
      <c r="AG157" s="356"/>
      <c r="AH157" s="194"/>
      <c r="AI157" s="189"/>
      <c r="AJ157" s="189"/>
      <c r="AK157" s="190"/>
      <c r="AL157" s="198"/>
      <c r="AM157" s="189"/>
      <c r="AN157" s="189"/>
      <c r="AO157" s="199"/>
      <c r="AP157" s="194"/>
      <c r="AQ157" s="189"/>
      <c r="AR157" s="189"/>
      <c r="AS157" s="190"/>
      <c r="AT157" s="194"/>
      <c r="AU157" s="189"/>
      <c r="AV157" s="189"/>
      <c r="AW157" s="190"/>
      <c r="AX157" s="194"/>
      <c r="AY157" s="189"/>
      <c r="AZ157" s="676"/>
      <c r="BA157" s="190"/>
      <c r="BB157" s="194"/>
      <c r="BC157" s="192"/>
      <c r="BD157" s="338"/>
      <c r="BE157" s="190"/>
      <c r="BF157" s="194"/>
      <c r="BG157" s="189"/>
      <c r="BH157" s="189"/>
      <c r="BI157" s="190"/>
    </row>
    <row r="158" spans="1:61" ht="12.75" customHeight="1">
      <c r="A158" s="546">
        <v>2</v>
      </c>
      <c r="B158" s="2" t="s">
        <v>783</v>
      </c>
      <c r="C158" s="49">
        <f>4.39</f>
        <v>4.39</v>
      </c>
      <c r="D158" s="51">
        <f>5</f>
        <v>5</v>
      </c>
      <c r="E158" s="305">
        <f>100*(C158/D158)</f>
        <v>87.79999999999998</v>
      </c>
      <c r="F158" s="469">
        <f>S158-4.39/2</f>
        <v>2.583067691751902</v>
      </c>
      <c r="G158" s="267">
        <f>T158-5</f>
        <v>5</v>
      </c>
      <c r="H158" s="272">
        <f>100*(F158/G158)</f>
        <v>51.66135383503805</v>
      </c>
      <c r="I158" s="115"/>
      <c r="J158" s="116"/>
      <c r="K158" s="276"/>
      <c r="L158" s="122"/>
      <c r="M158" s="121"/>
      <c r="N158" s="435"/>
      <c r="O158" s="505">
        <f>C158+F158+I158+L158</f>
        <v>6.973067691751902</v>
      </c>
      <c r="P158" s="392">
        <f>D158+G158+J158+M158</f>
        <v>10</v>
      </c>
      <c r="Q158" s="124">
        <f>100*O158/P158</f>
        <v>69.73067691751902</v>
      </c>
      <c r="R158" s="213" t="s">
        <v>163</v>
      </c>
      <c r="S158" s="238">
        <v>4.778067691751902</v>
      </c>
      <c r="T158" s="315">
        <v>10</v>
      </c>
      <c r="U158" s="56">
        <f>S158/T158</f>
        <v>0.4778067691751902</v>
      </c>
      <c r="V158" s="438"/>
      <c r="W158" s="238"/>
      <c r="X158" s="315"/>
      <c r="Y158" s="437"/>
      <c r="Z158" s="445"/>
      <c r="AA158" s="238"/>
      <c r="AB158" s="315"/>
      <c r="AC158" s="347"/>
      <c r="AD158" s="465"/>
      <c r="AE158" s="181"/>
      <c r="AF158" s="337"/>
      <c r="AG158" s="349"/>
      <c r="AH158" s="13"/>
      <c r="AI158" s="54"/>
      <c r="AJ158" s="55"/>
      <c r="AK158" s="56"/>
      <c r="AL158" s="11"/>
      <c r="AM158" s="54"/>
      <c r="AN158" s="55"/>
      <c r="AO158" s="57"/>
      <c r="AP158" s="20"/>
      <c r="AQ158" s="54"/>
      <c r="AR158" s="55"/>
      <c r="AS158" s="56"/>
      <c r="AT158" s="13"/>
      <c r="AU158" s="54"/>
      <c r="AV158" s="55"/>
      <c r="AW158" s="56"/>
      <c r="AX158" s="152"/>
      <c r="AY158" s="182"/>
      <c r="AZ158" s="675"/>
      <c r="BA158" s="168"/>
      <c r="BB158" s="152"/>
      <c r="BC158" s="686"/>
      <c r="BD158" s="663"/>
      <c r="BE158" s="168"/>
      <c r="BF158" s="169"/>
      <c r="BG158" s="248"/>
      <c r="BH158" s="248"/>
      <c r="BI158" s="249"/>
    </row>
    <row r="159" spans="1:61" s="188" customFormat="1" ht="12.75" customHeight="1">
      <c r="A159" s="546">
        <v>2</v>
      </c>
      <c r="B159" s="2" t="s">
        <v>374</v>
      </c>
      <c r="C159" s="49">
        <f>W159+AA159+AE159+AI159+AM159+AQ159+AU159+AY159+BC159</f>
        <v>20.143547408044316</v>
      </c>
      <c r="D159" s="51">
        <f>X159+AB159+AF159+AJ159+AN159+AR159+AV159+AZ159+BD159</f>
        <v>29</v>
      </c>
      <c r="E159" s="305">
        <f>100*(C159/D159)</f>
        <v>69.46050830360109</v>
      </c>
      <c r="F159" s="145">
        <f>S159</f>
        <v>2.594146705521918</v>
      </c>
      <c r="G159" s="212">
        <f>T159</f>
        <v>11</v>
      </c>
      <c r="H159" s="272">
        <f>100*(F159/G159)</f>
        <v>23.583151868381073</v>
      </c>
      <c r="I159" s="115"/>
      <c r="J159" s="116"/>
      <c r="K159" s="276"/>
      <c r="L159" s="122"/>
      <c r="M159" s="121"/>
      <c r="N159" s="435"/>
      <c r="O159" s="504">
        <f>C159+F159+I159+L159</f>
        <v>22.737694113566235</v>
      </c>
      <c r="P159" s="475">
        <f>D159+G159+J159+M159</f>
        <v>40</v>
      </c>
      <c r="Q159" s="476">
        <f>100*O159/P159</f>
        <v>56.84423528391559</v>
      </c>
      <c r="R159" s="213" t="s">
        <v>163</v>
      </c>
      <c r="S159" s="238">
        <v>2.594146705521918</v>
      </c>
      <c r="T159" s="315">
        <v>11</v>
      </c>
      <c r="U159" s="347">
        <f>S159/T159</f>
        <v>0.23583151868381072</v>
      </c>
      <c r="V159" s="99" t="s">
        <v>165</v>
      </c>
      <c r="W159" s="106">
        <v>9.500661809810417</v>
      </c>
      <c r="X159" s="160">
        <v>12</v>
      </c>
      <c r="Y159" s="243">
        <f>W159/X159</f>
        <v>0.7917218174842015</v>
      </c>
      <c r="Z159" s="16" t="s">
        <v>165</v>
      </c>
      <c r="AA159" s="332">
        <v>7.628441153789451</v>
      </c>
      <c r="AB159" s="333">
        <v>12</v>
      </c>
      <c r="AC159" s="346">
        <f>AA159/AB159</f>
        <v>0.6357034294824543</v>
      </c>
      <c r="AD159" s="98" t="s">
        <v>165</v>
      </c>
      <c r="AE159" s="156">
        <v>2.344444444444445</v>
      </c>
      <c r="AF159" s="65">
        <v>4</v>
      </c>
      <c r="AG159" s="57">
        <f>AE159/AF159</f>
        <v>0.5861111111111112</v>
      </c>
      <c r="AH159" s="13"/>
      <c r="AI159" s="54"/>
      <c r="AJ159" s="55"/>
      <c r="AK159" s="56"/>
      <c r="AL159" s="24" t="s">
        <v>165</v>
      </c>
      <c r="AM159" s="54">
        <v>0.67</v>
      </c>
      <c r="AN159" s="55">
        <v>1</v>
      </c>
      <c r="AO159" s="57">
        <f>AM159</f>
        <v>0.67</v>
      </c>
      <c r="AP159" s="20"/>
      <c r="AQ159" s="54"/>
      <c r="AR159" s="55"/>
      <c r="AS159" s="56"/>
      <c r="AT159" s="13"/>
      <c r="AU159" s="54"/>
      <c r="AV159" s="55"/>
      <c r="AW159" s="56"/>
      <c r="AX159" s="20"/>
      <c r="AY159" s="80"/>
      <c r="AZ159" s="62"/>
      <c r="BA159" s="56"/>
      <c r="BB159" s="20"/>
      <c r="BC159" s="652"/>
      <c r="BD159" s="65"/>
      <c r="BE159" s="56"/>
      <c r="BF159" s="169"/>
      <c r="BG159" s="189"/>
      <c r="BH159" s="189"/>
      <c r="BI159" s="190"/>
    </row>
    <row r="160" spans="1:61" s="188" customFormat="1" ht="12.75" customHeight="1">
      <c r="A160" s="546">
        <v>2</v>
      </c>
      <c r="B160" s="9" t="s">
        <v>220</v>
      </c>
      <c r="C160" s="49">
        <v>1.85</v>
      </c>
      <c r="D160" s="50">
        <v>2</v>
      </c>
      <c r="E160" s="305">
        <f>100*(C160/D160)</f>
        <v>92.5</v>
      </c>
      <c r="F160" s="145">
        <f>AA160+AE160+AI160+AM160+AQ160+AU160+AY160+BC160</f>
        <v>4.470000000000001</v>
      </c>
      <c r="G160" s="212">
        <f>AB160+AF160+AJ160+AN160+AR160+AV160+AZ160+BD160</f>
        <v>6</v>
      </c>
      <c r="H160" s="272">
        <f>100*(F160/G160)</f>
        <v>74.50000000000001</v>
      </c>
      <c r="I160" s="117"/>
      <c r="J160" s="118"/>
      <c r="K160" s="443"/>
      <c r="L160" s="122"/>
      <c r="M160" s="121"/>
      <c r="N160" s="435"/>
      <c r="O160" s="504">
        <f>C160+F160+I160+L160</f>
        <v>6.32</v>
      </c>
      <c r="P160" s="475">
        <f>D160+G160+J160+M160</f>
        <v>8</v>
      </c>
      <c r="Q160" s="476">
        <f>100*O160/P160</f>
        <v>79</v>
      </c>
      <c r="R160" s="176"/>
      <c r="S160" s="439"/>
      <c r="T160" s="439"/>
      <c r="U160" s="518"/>
      <c r="V160" s="11"/>
      <c r="W160" s="59"/>
      <c r="X160" s="66"/>
      <c r="Y160" s="391"/>
      <c r="Z160" s="14" t="s">
        <v>163</v>
      </c>
      <c r="AA160" s="332">
        <v>0.75</v>
      </c>
      <c r="AB160" s="333">
        <v>1</v>
      </c>
      <c r="AC160" s="346">
        <f>AA160/AB160</f>
        <v>0.75</v>
      </c>
      <c r="AD160" s="11"/>
      <c r="AE160" s="59"/>
      <c r="AF160" s="132"/>
      <c r="AG160" s="57"/>
      <c r="AH160" s="14" t="s">
        <v>163</v>
      </c>
      <c r="AI160" s="54">
        <v>0.59</v>
      </c>
      <c r="AJ160" s="55">
        <v>1</v>
      </c>
      <c r="AK160" s="56">
        <f>AI160/AJ160</f>
        <v>0.59</v>
      </c>
      <c r="AL160" s="11"/>
      <c r="AM160" s="54"/>
      <c r="AN160" s="55"/>
      <c r="AO160" s="57"/>
      <c r="AP160" s="13"/>
      <c r="AQ160" s="54"/>
      <c r="AR160" s="55"/>
      <c r="AS160" s="56"/>
      <c r="AT160" s="14" t="s">
        <v>163</v>
      </c>
      <c r="AU160" s="54">
        <v>1.28</v>
      </c>
      <c r="AV160" s="55">
        <v>2</v>
      </c>
      <c r="AW160" s="56">
        <v>0.64</v>
      </c>
      <c r="AX160" s="16" t="s">
        <v>165</v>
      </c>
      <c r="AY160" s="54">
        <v>1.85</v>
      </c>
      <c r="AZ160" s="62">
        <v>2</v>
      </c>
      <c r="BA160" s="56">
        <v>0.93</v>
      </c>
      <c r="BB160" s="13"/>
      <c r="BC160" s="126"/>
      <c r="BD160" s="65"/>
      <c r="BE160" s="56"/>
      <c r="BF160" s="169"/>
      <c r="BG160" s="189"/>
      <c r="BH160" s="189"/>
      <c r="BI160" s="190"/>
    </row>
    <row r="161" spans="1:61" s="188" customFormat="1" ht="12.75" customHeight="1">
      <c r="A161" s="546">
        <v>2</v>
      </c>
      <c r="B161" s="255" t="s">
        <v>670</v>
      </c>
      <c r="C161" s="49">
        <f>AA161+AE161+AI161+AM161+AQ161+AU161+AY161+BC161</f>
        <v>4.49625</v>
      </c>
      <c r="D161" s="51">
        <f>AB161+AF161+AJ161+AN161+AR161+AV161+AZ161+BD161</f>
        <v>5</v>
      </c>
      <c r="E161" s="305">
        <f>100*(C161/D161)</f>
        <v>89.925</v>
      </c>
      <c r="F161" s="145">
        <f>S161+W161</f>
        <v>2.0301891091364777</v>
      </c>
      <c r="G161" s="212">
        <f>T161+X161</f>
        <v>4</v>
      </c>
      <c r="H161" s="272">
        <f>100*(F161/G161)</f>
        <v>50.75472772841194</v>
      </c>
      <c r="I161" s="115"/>
      <c r="J161" s="116"/>
      <c r="K161" s="276"/>
      <c r="L161" s="122"/>
      <c r="M161" s="121"/>
      <c r="N161" s="435"/>
      <c r="O161" s="505">
        <f>C161+F161+I161+L161</f>
        <v>6.5264391091364775</v>
      </c>
      <c r="P161" s="392">
        <f>D161+G161+J161+M161</f>
        <v>9</v>
      </c>
      <c r="Q161" s="124">
        <f>100*O161/P161</f>
        <v>72.51599010151642</v>
      </c>
      <c r="R161" s="213" t="s">
        <v>163</v>
      </c>
      <c r="S161" s="589">
        <v>0.6578947368421053</v>
      </c>
      <c r="T161" s="590">
        <v>1</v>
      </c>
      <c r="U161" s="56">
        <f>S161/T161</f>
        <v>0.6578947368421053</v>
      </c>
      <c r="V161" s="22" t="s">
        <v>163</v>
      </c>
      <c r="W161" s="106">
        <v>1.3722943722943723</v>
      </c>
      <c r="X161" s="160">
        <v>3</v>
      </c>
      <c r="Y161" s="243">
        <f>W161/X161</f>
        <v>0.45743145743145747</v>
      </c>
      <c r="Z161" s="176"/>
      <c r="AA161" s="59"/>
      <c r="AB161" s="66"/>
      <c r="AC161" s="56"/>
      <c r="AD161" s="98" t="s">
        <v>165</v>
      </c>
      <c r="AE161" s="156">
        <v>1.90625</v>
      </c>
      <c r="AF161" s="65">
        <v>2</v>
      </c>
      <c r="AG161" s="57">
        <f>AE161/AF161</f>
        <v>0.953125</v>
      </c>
      <c r="AH161" s="13"/>
      <c r="AI161" s="54"/>
      <c r="AJ161" s="55"/>
      <c r="AK161" s="56"/>
      <c r="AL161" s="24" t="s">
        <v>165</v>
      </c>
      <c r="AM161" s="54">
        <v>2.59</v>
      </c>
      <c r="AN161" s="55">
        <v>3</v>
      </c>
      <c r="AO161" s="57">
        <v>0.86</v>
      </c>
      <c r="AP161" s="13"/>
      <c r="AQ161" s="54"/>
      <c r="AR161" s="55"/>
      <c r="AS161" s="56"/>
      <c r="AT161" s="13"/>
      <c r="AU161" s="54"/>
      <c r="AV161" s="67"/>
      <c r="AW161" s="68"/>
      <c r="AX161" s="13"/>
      <c r="AY161" s="80"/>
      <c r="AZ161" s="62"/>
      <c r="BA161" s="56"/>
      <c r="BB161" s="20"/>
      <c r="BC161" s="652"/>
      <c r="BD161" s="65"/>
      <c r="BE161" s="56"/>
      <c r="BF161" s="169"/>
      <c r="BG161" s="189"/>
      <c r="BH161" s="189"/>
      <c r="BI161" s="190"/>
    </row>
    <row r="162" spans="1:61" s="187" customFormat="1" ht="12.75" customHeight="1">
      <c r="A162" s="546">
        <v>2</v>
      </c>
      <c r="B162" s="2" t="s">
        <v>682</v>
      </c>
      <c r="C162" s="49">
        <f>AA162+AE162+AI162+AM162+AQ162+AU162+AY162+BC162</f>
        <v>10.392819407115073</v>
      </c>
      <c r="D162" s="51">
        <f>AB162+AF162+AJ162+AN162+AR162+AV162+AZ162+BD162</f>
        <v>14</v>
      </c>
      <c r="E162" s="305">
        <f>100*(C162/D162)</f>
        <v>74.23442433653624</v>
      </c>
      <c r="F162" s="469">
        <f>S162+W162</f>
        <v>5.084300453437901</v>
      </c>
      <c r="G162" s="267">
        <f>T162+X162</f>
        <v>19</v>
      </c>
      <c r="H162" s="272">
        <f>100*(F162/G162)</f>
        <v>26.759476070725796</v>
      </c>
      <c r="I162" s="115"/>
      <c r="J162" s="116"/>
      <c r="K162" s="276"/>
      <c r="L162" s="122"/>
      <c r="M162" s="121"/>
      <c r="N162" s="435"/>
      <c r="O162" s="504">
        <f>C162+F162+I162+L162</f>
        <v>15.477119860552975</v>
      </c>
      <c r="P162" s="475">
        <f>D162+G162+J162+M162</f>
        <v>33</v>
      </c>
      <c r="Q162" s="476">
        <f>100*O162/P162</f>
        <v>46.90036321379689</v>
      </c>
      <c r="R162" s="213" t="s">
        <v>163</v>
      </c>
      <c r="S162" s="238">
        <v>2.594284768639607</v>
      </c>
      <c r="T162" s="315">
        <v>8</v>
      </c>
      <c r="U162" s="347">
        <f>S162/T162</f>
        <v>0.3242855960799509</v>
      </c>
      <c r="V162" s="22" t="s">
        <v>163</v>
      </c>
      <c r="W162" s="106">
        <v>2.4900156847982937</v>
      </c>
      <c r="X162" s="160">
        <v>11</v>
      </c>
      <c r="Y162" s="243">
        <f>W162/X162</f>
        <v>0.22636506225439035</v>
      </c>
      <c r="Z162" s="16" t="s">
        <v>165</v>
      </c>
      <c r="AA162" s="332">
        <v>10.392819407115073</v>
      </c>
      <c r="AB162" s="333">
        <v>14</v>
      </c>
      <c r="AC162" s="346">
        <f>AA162/AB162</f>
        <v>0.7423442433653624</v>
      </c>
      <c r="AD162" s="465"/>
      <c r="AE162" s="181"/>
      <c r="AF162" s="337"/>
      <c r="AG162" s="349"/>
      <c r="AH162" s="13"/>
      <c r="AI162" s="54"/>
      <c r="AJ162" s="55"/>
      <c r="AK162" s="56"/>
      <c r="AL162" s="11"/>
      <c r="AM162" s="54"/>
      <c r="AN162" s="55"/>
      <c r="AO162" s="57"/>
      <c r="AP162" s="20"/>
      <c r="AQ162" s="54"/>
      <c r="AR162" s="55"/>
      <c r="AS162" s="56"/>
      <c r="AT162" s="13"/>
      <c r="AU162" s="54"/>
      <c r="AV162" s="55"/>
      <c r="AW162" s="56"/>
      <c r="AX162" s="152"/>
      <c r="AY162" s="182"/>
      <c r="AZ162" s="675"/>
      <c r="BA162" s="168"/>
      <c r="BB162" s="152"/>
      <c r="BC162" s="686"/>
      <c r="BD162" s="663"/>
      <c r="BE162" s="168"/>
      <c r="BF162" s="169"/>
      <c r="BG162" s="189"/>
      <c r="BH162" s="189"/>
      <c r="BI162" s="190"/>
    </row>
    <row r="163" spans="1:61" s="187" customFormat="1" ht="12.75" customHeight="1">
      <c r="A163" s="546">
        <v>2</v>
      </c>
      <c r="B163" s="255" t="s">
        <v>746</v>
      </c>
      <c r="C163" s="111"/>
      <c r="D163" s="112"/>
      <c r="E163" s="306"/>
      <c r="F163" s="145">
        <f>W163+AY163+BC163</f>
        <v>18.02</v>
      </c>
      <c r="G163" s="212">
        <f>X163+AZ163+BD163</f>
        <v>28</v>
      </c>
      <c r="H163" s="272">
        <f>100*(F163/G163)</f>
        <v>64.35714285714286</v>
      </c>
      <c r="I163" s="45">
        <f>AE163+AI163+AM163+AQ163</f>
        <v>1.08</v>
      </c>
      <c r="J163" s="44">
        <f>AF163+AJ163+AN163+AR163</f>
        <v>3</v>
      </c>
      <c r="K163" s="461">
        <f>100*(I163/J163)</f>
        <v>36.00000000000001</v>
      </c>
      <c r="L163" s="210"/>
      <c r="M163" s="120"/>
      <c r="N163" s="435"/>
      <c r="O163" s="505">
        <f>C163+F163+I163+L163</f>
        <v>19.1</v>
      </c>
      <c r="P163" s="392">
        <f>D163+G163+J163+M163</f>
        <v>31</v>
      </c>
      <c r="Q163" s="124">
        <f>100*O163/P163</f>
        <v>61.612903225806456</v>
      </c>
      <c r="R163" s="176"/>
      <c r="S163" s="439"/>
      <c r="T163" s="439"/>
      <c r="U163" s="518"/>
      <c r="V163" s="110" t="s">
        <v>163</v>
      </c>
      <c r="W163" s="106">
        <v>0.96</v>
      </c>
      <c r="X163" s="160">
        <v>1</v>
      </c>
      <c r="Y163" s="243">
        <f>W163/X163</f>
        <v>0.96</v>
      </c>
      <c r="Z163" s="176"/>
      <c r="AA163" s="59"/>
      <c r="AB163" s="66"/>
      <c r="AC163" s="56"/>
      <c r="AD163" s="11"/>
      <c r="AE163" s="59"/>
      <c r="AF163" s="132"/>
      <c r="AG163" s="57"/>
      <c r="AH163" s="13"/>
      <c r="AI163" s="54"/>
      <c r="AJ163" s="55"/>
      <c r="AK163" s="56"/>
      <c r="AL163" s="11"/>
      <c r="AM163" s="54"/>
      <c r="AN163" s="55"/>
      <c r="AO163" s="57"/>
      <c r="AP163" s="15" t="s">
        <v>164</v>
      </c>
      <c r="AQ163" s="54">
        <v>1.08</v>
      </c>
      <c r="AR163" s="55">
        <v>3</v>
      </c>
      <c r="AS163" s="56">
        <v>0.36</v>
      </c>
      <c r="AT163" s="13"/>
      <c r="AU163" s="54"/>
      <c r="AV163" s="55"/>
      <c r="AW163" s="56"/>
      <c r="AX163" s="14" t="s">
        <v>163</v>
      </c>
      <c r="AY163" s="54">
        <v>10.18</v>
      </c>
      <c r="AZ163" s="62">
        <v>15</v>
      </c>
      <c r="BA163" s="56">
        <f>AY163/14</f>
        <v>0.7271428571428571</v>
      </c>
      <c r="BB163" s="14" t="s">
        <v>163</v>
      </c>
      <c r="BC163" s="126">
        <v>6.88</v>
      </c>
      <c r="BD163" s="65">
        <v>12</v>
      </c>
      <c r="BE163" s="56">
        <v>0.57</v>
      </c>
      <c r="BF163" s="169"/>
      <c r="BG163" s="189"/>
      <c r="BH163" s="189"/>
      <c r="BI163" s="190"/>
    </row>
    <row r="164" spans="1:61" s="195" customFormat="1" ht="12.75" customHeight="1">
      <c r="A164" s="546">
        <v>2</v>
      </c>
      <c r="B164" s="92" t="s">
        <v>399</v>
      </c>
      <c r="C164" s="310"/>
      <c r="D164" s="112"/>
      <c r="E164" s="311"/>
      <c r="F164" s="145">
        <f>S164+W164+AA164+AE164+AI164+AM164+AQ164+AU164+AY164+BC164</f>
        <v>0.5684210526315789</v>
      </c>
      <c r="G164" s="212">
        <f>T164+X164+AB164+AF164+AJ164+AN164+AR164+AV164+AZ164+BD164</f>
        <v>2</v>
      </c>
      <c r="H164" s="272">
        <f>100*(F164/G164)</f>
        <v>28.421052631578945</v>
      </c>
      <c r="I164" s="291"/>
      <c r="J164" s="411"/>
      <c r="K164" s="282"/>
      <c r="L164" s="291"/>
      <c r="M164" s="281"/>
      <c r="N164" s="282"/>
      <c r="O164" s="504">
        <f>C164+F164+I164+L164</f>
        <v>0.5684210526315789</v>
      </c>
      <c r="P164" s="475">
        <f>D164+G164+J164+M164</f>
        <v>2</v>
      </c>
      <c r="Q164" s="476">
        <f>100*O164/P164</f>
        <v>28.421052631578945</v>
      </c>
      <c r="R164" s="213" t="s">
        <v>163</v>
      </c>
      <c r="S164" s="589">
        <v>0.3684210526315789</v>
      </c>
      <c r="T164" s="590">
        <v>1</v>
      </c>
      <c r="U164" s="56">
        <f>S164/T164</f>
        <v>0.3684210526315789</v>
      </c>
      <c r="V164" s="178"/>
      <c r="W164" s="59"/>
      <c r="X164" s="66"/>
      <c r="Y164" s="391"/>
      <c r="Z164" s="176"/>
      <c r="AA164" s="59"/>
      <c r="AB164" s="66"/>
      <c r="AC164" s="56"/>
      <c r="AD164" s="22" t="s">
        <v>163</v>
      </c>
      <c r="AE164" s="126">
        <v>0.2</v>
      </c>
      <c r="AF164" s="128">
        <v>1</v>
      </c>
      <c r="AG164" s="76">
        <f>AE164/AF164</f>
        <v>0.2</v>
      </c>
      <c r="AH164" s="130"/>
      <c r="AI164" s="129"/>
      <c r="AJ164" s="129"/>
      <c r="AK164" s="149"/>
      <c r="AL164" s="150"/>
      <c r="AM164" s="129"/>
      <c r="AN164" s="129"/>
      <c r="AO164" s="147"/>
      <c r="AP164" s="130"/>
      <c r="AQ164" s="129"/>
      <c r="AR164" s="129"/>
      <c r="AS164" s="149"/>
      <c r="AT164" s="130"/>
      <c r="AU164" s="129"/>
      <c r="AV164" s="129"/>
      <c r="AW164" s="197"/>
      <c r="AX164" s="196"/>
      <c r="AY164" s="192"/>
      <c r="AZ164" s="676"/>
      <c r="BA164" s="197"/>
      <c r="BB164" s="196"/>
      <c r="BC164" s="192"/>
      <c r="BD164" s="203"/>
      <c r="BE164" s="197"/>
      <c r="BF164" s="196"/>
      <c r="BG164" s="192"/>
      <c r="BH164" s="192"/>
      <c r="BI164" s="197"/>
    </row>
    <row r="165" spans="1:61" s="188" customFormat="1" ht="12.75" customHeight="1">
      <c r="A165" s="546">
        <v>2</v>
      </c>
      <c r="B165" s="2" t="s">
        <v>179</v>
      </c>
      <c r="C165" s="49">
        <f>AE165+AI165+AM165+AQ165+AU165+AY165+BC165</f>
        <v>15.901846282372595</v>
      </c>
      <c r="D165" s="51">
        <f>AF165+AJ165+AN165+AR165+AV165+AZ165+BD165</f>
        <v>18</v>
      </c>
      <c r="E165" s="305">
        <f>100*(C165/D165)</f>
        <v>88.34359045762554</v>
      </c>
      <c r="F165" s="469">
        <f>S165+W165+AA165</f>
        <v>4.1434951013898385</v>
      </c>
      <c r="G165" s="267">
        <f>T165+X165+AB165</f>
        <v>6</v>
      </c>
      <c r="H165" s="272">
        <f>100*(F165/G165)</f>
        <v>69.05825168983064</v>
      </c>
      <c r="I165" s="115"/>
      <c r="J165" s="116"/>
      <c r="K165" s="276"/>
      <c r="L165" s="122"/>
      <c r="M165" s="121"/>
      <c r="N165" s="435"/>
      <c r="O165" s="505">
        <f>C165+F165+I165+L165</f>
        <v>20.045341383762434</v>
      </c>
      <c r="P165" s="392">
        <f>D165+G165+J165+M165</f>
        <v>24</v>
      </c>
      <c r="Q165" s="124">
        <f>100*O165/P165</f>
        <v>83.5222557656768</v>
      </c>
      <c r="R165" s="213" t="s">
        <v>163</v>
      </c>
      <c r="S165" s="589">
        <v>1.587218045112782</v>
      </c>
      <c r="T165" s="590">
        <v>2</v>
      </c>
      <c r="U165" s="56">
        <f>S165/T165</f>
        <v>0.793609022556391</v>
      </c>
      <c r="V165" s="22" t="s">
        <v>163</v>
      </c>
      <c r="W165" s="106">
        <v>1.2077922077922079</v>
      </c>
      <c r="X165" s="160">
        <v>2</v>
      </c>
      <c r="Y165" s="243">
        <f>W165/X165</f>
        <v>0.6038961038961039</v>
      </c>
      <c r="Z165" s="14" t="s">
        <v>163</v>
      </c>
      <c r="AA165" s="105">
        <v>1.3484848484848484</v>
      </c>
      <c r="AB165" s="160">
        <v>2</v>
      </c>
      <c r="AC165" s="211">
        <v>0.6742424242424242</v>
      </c>
      <c r="AD165" s="98" t="s">
        <v>165</v>
      </c>
      <c r="AE165" s="156">
        <v>7.121846282372597</v>
      </c>
      <c r="AF165" s="65">
        <v>8</v>
      </c>
      <c r="AG165" s="57">
        <f>AE165/AF165</f>
        <v>0.8902307852965746</v>
      </c>
      <c r="AH165" s="16" t="s">
        <v>165</v>
      </c>
      <c r="AI165" s="54">
        <v>1.67</v>
      </c>
      <c r="AJ165" s="55">
        <v>2</v>
      </c>
      <c r="AK165" s="56">
        <f>AI165/AJ165</f>
        <v>0.835</v>
      </c>
      <c r="AL165" s="24" t="s">
        <v>165</v>
      </c>
      <c r="AM165" s="54">
        <v>7.11</v>
      </c>
      <c r="AN165" s="55">
        <v>8</v>
      </c>
      <c r="AO165" s="57">
        <v>0.89</v>
      </c>
      <c r="AP165" s="13"/>
      <c r="AQ165" s="54"/>
      <c r="AR165" s="61"/>
      <c r="AS165" s="68"/>
      <c r="AT165" s="13"/>
      <c r="AU165" s="54"/>
      <c r="AV165" s="67"/>
      <c r="AW165" s="68"/>
      <c r="AX165" s="13"/>
      <c r="AY165" s="80"/>
      <c r="AZ165" s="62"/>
      <c r="BA165" s="56"/>
      <c r="BB165" s="20"/>
      <c r="BC165" s="652"/>
      <c r="BD165" s="65"/>
      <c r="BE165" s="56"/>
      <c r="BF165" s="169"/>
      <c r="BG165" s="189"/>
      <c r="BH165" s="189"/>
      <c r="BI165" s="190"/>
    </row>
    <row r="166" spans="1:61" ht="12.75" customHeight="1">
      <c r="A166" s="546">
        <v>2</v>
      </c>
      <c r="B166" s="255" t="s">
        <v>717</v>
      </c>
      <c r="C166" s="326"/>
      <c r="D166" s="318"/>
      <c r="E166" s="328"/>
      <c r="F166" s="145">
        <f>S166+W166+AA166+AE166+AI166+AM166+AQ166+AU166+AY166+BC166</f>
        <v>0.2857142857142857</v>
      </c>
      <c r="G166" s="212">
        <f>T166+X166+AB166+AF166+AJ166+AN166+AR166+AV166+AZ166+BD166</f>
        <v>1</v>
      </c>
      <c r="H166" s="272">
        <f>100*(F166/G166)</f>
        <v>28.57142857142857</v>
      </c>
      <c r="I166" s="327"/>
      <c r="J166" s="408"/>
      <c r="K166" s="328"/>
      <c r="L166" s="327"/>
      <c r="M166" s="318"/>
      <c r="N166" s="328"/>
      <c r="O166" s="504">
        <f>C166+F166+I166+L166</f>
        <v>0.2857142857142857</v>
      </c>
      <c r="P166" s="475">
        <f>D166+G166+J166+M166</f>
        <v>1</v>
      </c>
      <c r="Q166" s="476">
        <f>100*O166/P166</f>
        <v>28.57142857142857</v>
      </c>
      <c r="R166" s="176"/>
      <c r="S166" s="439"/>
      <c r="T166" s="439"/>
      <c r="U166" s="518"/>
      <c r="V166" s="11"/>
      <c r="W166" s="59"/>
      <c r="X166" s="66"/>
      <c r="Y166" s="391"/>
      <c r="Z166" s="14" t="s">
        <v>163</v>
      </c>
      <c r="AA166" s="106">
        <v>0.2857142857142857</v>
      </c>
      <c r="AB166" s="160">
        <v>1</v>
      </c>
      <c r="AC166" s="211">
        <f>AA166/AB166</f>
        <v>0.2857142857142857</v>
      </c>
      <c r="AD166" s="571"/>
      <c r="AE166" s="319"/>
      <c r="AF166" s="319"/>
      <c r="AG166" s="354"/>
      <c r="AH166" s="321"/>
      <c r="AI166" s="54"/>
      <c r="AJ166" s="55"/>
      <c r="AK166" s="56"/>
      <c r="AL166" s="606"/>
      <c r="AM166" s="253"/>
      <c r="AN166" s="253"/>
      <c r="AO166" s="260"/>
      <c r="AP166" s="256"/>
      <c r="AQ166" s="253"/>
      <c r="AR166" s="253"/>
      <c r="AS166" s="259"/>
      <c r="AT166" s="325"/>
      <c r="AU166" s="248"/>
      <c r="AV166" s="248"/>
      <c r="AW166" s="249"/>
      <c r="AX166" s="325"/>
      <c r="AY166" s="248"/>
      <c r="AZ166" s="674"/>
      <c r="BA166" s="249"/>
      <c r="BB166" s="325"/>
      <c r="BC166" s="685"/>
      <c r="BD166" s="253"/>
      <c r="BE166" s="249"/>
      <c r="BF166" s="325"/>
      <c r="BG166" s="248"/>
      <c r="BH166" s="248"/>
      <c r="BI166" s="249"/>
    </row>
    <row r="167" spans="1:61" s="188" customFormat="1" ht="12.75" customHeight="1">
      <c r="A167" s="546">
        <v>2</v>
      </c>
      <c r="B167" s="9" t="s">
        <v>4</v>
      </c>
      <c r="C167" s="111"/>
      <c r="D167" s="112"/>
      <c r="E167" s="306"/>
      <c r="F167" s="145">
        <f>S167+W167+AA167+AE167+AI167+AM167+AQ167+AU167+AY167+BC167</f>
        <v>40.7403743315508</v>
      </c>
      <c r="G167" s="212">
        <f>T167+X167+AB167+AF167+AJ167+AN167+AR167+AV167+AZ167+BD167</f>
        <v>66</v>
      </c>
      <c r="H167" s="272">
        <f>100*(F167/G167)</f>
        <v>61.72783989628908</v>
      </c>
      <c r="I167" s="115"/>
      <c r="J167" s="116"/>
      <c r="K167" s="276"/>
      <c r="L167" s="122"/>
      <c r="M167" s="121"/>
      <c r="N167" s="435"/>
      <c r="O167" s="505">
        <f>C167+F167+I167+L167</f>
        <v>40.7403743315508</v>
      </c>
      <c r="P167" s="392">
        <f>D167+G167+J167+M167</f>
        <v>66</v>
      </c>
      <c r="Q167" s="124">
        <f>100*O167/P167</f>
        <v>61.72783989628908</v>
      </c>
      <c r="R167" s="176"/>
      <c r="S167" s="439"/>
      <c r="T167" s="439"/>
      <c r="U167" s="518"/>
      <c r="V167" s="22" t="s">
        <v>163</v>
      </c>
      <c r="W167" s="106">
        <v>0.2727272727272727</v>
      </c>
      <c r="X167" s="160">
        <v>1</v>
      </c>
      <c r="Y167" s="243">
        <f>W167/X167</f>
        <v>0.2727272727272727</v>
      </c>
      <c r="Z167" s="14" t="s">
        <v>163</v>
      </c>
      <c r="AA167" s="106">
        <v>0.6</v>
      </c>
      <c r="AB167" s="160">
        <v>1</v>
      </c>
      <c r="AC167" s="56">
        <f>AA167/AB167</f>
        <v>0.6</v>
      </c>
      <c r="AD167" s="110" t="s">
        <v>163</v>
      </c>
      <c r="AE167" s="106">
        <v>0.6176470588235294</v>
      </c>
      <c r="AF167" s="65">
        <v>1</v>
      </c>
      <c r="AG167" s="57">
        <f>AE167/AF167</f>
        <v>0.6176470588235294</v>
      </c>
      <c r="AH167" s="14" t="s">
        <v>163</v>
      </c>
      <c r="AI167" s="54">
        <v>6.81</v>
      </c>
      <c r="AJ167" s="55">
        <v>11</v>
      </c>
      <c r="AK167" s="56">
        <f>AI167/AJ167</f>
        <v>0.619090909090909</v>
      </c>
      <c r="AL167" s="22" t="s">
        <v>163</v>
      </c>
      <c r="AM167" s="54">
        <v>9.2</v>
      </c>
      <c r="AN167" s="55">
        <v>13</v>
      </c>
      <c r="AO167" s="57">
        <f>AM167/AN167</f>
        <v>0.7076923076923076</v>
      </c>
      <c r="AP167" s="14" t="s">
        <v>163</v>
      </c>
      <c r="AQ167" s="54">
        <v>6.86</v>
      </c>
      <c r="AR167" s="55">
        <v>11</v>
      </c>
      <c r="AS167" s="56">
        <v>0.62</v>
      </c>
      <c r="AT167" s="14" t="s">
        <v>163</v>
      </c>
      <c r="AU167" s="54">
        <v>6.81</v>
      </c>
      <c r="AV167" s="55">
        <v>11</v>
      </c>
      <c r="AW167" s="56">
        <v>0.62</v>
      </c>
      <c r="AX167" s="14" t="s">
        <v>163</v>
      </c>
      <c r="AY167" s="54">
        <v>5.48</v>
      </c>
      <c r="AZ167" s="62">
        <v>9</v>
      </c>
      <c r="BA167" s="56">
        <v>0.61</v>
      </c>
      <c r="BB167" s="14" t="s">
        <v>163</v>
      </c>
      <c r="BC167" s="126">
        <v>4.09</v>
      </c>
      <c r="BD167" s="65">
        <v>8</v>
      </c>
      <c r="BE167" s="56">
        <v>0.51</v>
      </c>
      <c r="BF167" s="169"/>
      <c r="BG167" s="189"/>
      <c r="BH167" s="189"/>
      <c r="BI167" s="190"/>
    </row>
    <row r="168" spans="1:61" s="195" customFormat="1" ht="12.75" customHeight="1">
      <c r="A168" s="546">
        <v>2</v>
      </c>
      <c r="B168" s="591" t="s">
        <v>481</v>
      </c>
      <c r="C168" s="49">
        <f>20/33+W168+AA168+AE168+AI168+AM168+AQ168+AU168+AY168+BC168</f>
        <v>1.7376395534290272</v>
      </c>
      <c r="D168" s="51">
        <f>1+X168+AB168+AF168+AJ168+AN168+AR168+AV168+AZ168+BD168</f>
        <v>3</v>
      </c>
      <c r="E168" s="305">
        <f>100*(C168/D168)</f>
        <v>57.92131844763424</v>
      </c>
      <c r="F168" s="145">
        <f>S168</f>
        <v>0.588030888030888</v>
      </c>
      <c r="G168" s="212">
        <f>T168</f>
        <v>3</v>
      </c>
      <c r="H168" s="272">
        <f>100*(F168/G168)</f>
        <v>19.601029601029598</v>
      </c>
      <c r="I168" s="273"/>
      <c r="J168" s="405"/>
      <c r="K168" s="274"/>
      <c r="L168" s="286"/>
      <c r="M168" s="257"/>
      <c r="N168" s="436"/>
      <c r="O168" s="504">
        <f>C168+F168+I168+L168</f>
        <v>2.3256704414599154</v>
      </c>
      <c r="P168" s="475">
        <f>D168+G168+J168+M168</f>
        <v>6</v>
      </c>
      <c r="Q168" s="476">
        <f>100*O168/P168</f>
        <v>38.76117402433192</v>
      </c>
      <c r="R168" s="14" t="s">
        <v>163</v>
      </c>
      <c r="S168" s="238">
        <v>0.588030888030888</v>
      </c>
      <c r="T168" s="315">
        <v>3</v>
      </c>
      <c r="U168" s="347">
        <f>S168/T168</f>
        <v>0.196010296010296</v>
      </c>
      <c r="V168" s="99" t="s">
        <v>165</v>
      </c>
      <c r="W168" s="106">
        <v>0.631578947368421</v>
      </c>
      <c r="X168" s="160">
        <v>1</v>
      </c>
      <c r="Y168" s="243">
        <f>W168/X168</f>
        <v>0.631578947368421</v>
      </c>
      <c r="Z168" s="176"/>
      <c r="AA168" s="59"/>
      <c r="AB168" s="66"/>
      <c r="AC168" s="56"/>
      <c r="AD168" s="99" t="s">
        <v>165</v>
      </c>
      <c r="AE168" s="126">
        <v>0.5</v>
      </c>
      <c r="AF168" s="132">
        <v>1</v>
      </c>
      <c r="AG168" s="76">
        <f>AE168/AF168</f>
        <v>0.5</v>
      </c>
      <c r="AH168" s="136"/>
      <c r="AI168" s="67"/>
      <c r="AJ168" s="79"/>
      <c r="AK168" s="143"/>
      <c r="AL168" s="151"/>
      <c r="AM168" s="67"/>
      <c r="AN168" s="79"/>
      <c r="AO168" s="153"/>
      <c r="AP168" s="148"/>
      <c r="AQ168" s="67"/>
      <c r="AR168" s="79"/>
      <c r="AS168" s="142"/>
      <c r="AT168" s="136"/>
      <c r="AU168" s="61"/>
      <c r="AV168" s="79"/>
      <c r="AW168" s="197"/>
      <c r="AX168" s="196"/>
      <c r="AY168" s="192"/>
      <c r="AZ168" s="676"/>
      <c r="BA168" s="197"/>
      <c r="BB168" s="196"/>
      <c r="BC168" s="192"/>
      <c r="BD168" s="203"/>
      <c r="BE168" s="197"/>
      <c r="BF168" s="196"/>
      <c r="BG168" s="192"/>
      <c r="BH168" s="192"/>
      <c r="BI168" s="197"/>
    </row>
    <row r="169" spans="1:61" ht="12.75" customHeight="1">
      <c r="A169" s="546">
        <v>2</v>
      </c>
      <c r="B169" s="255" t="s">
        <v>741</v>
      </c>
      <c r="C169" s="49">
        <f>W169+AA169+AE169+AI169+AM169+AQ169+AU169+AY169+BC169</f>
        <v>7.539868789621111</v>
      </c>
      <c r="D169" s="51">
        <f>X169+AB169+AF169+AJ169+AN169+AR169+AV169+AZ169+BD169</f>
        <v>10</v>
      </c>
      <c r="E169" s="305">
        <f>100*(C169/D169)</f>
        <v>75.39868789621111</v>
      </c>
      <c r="F169" s="145">
        <f>S169</f>
        <v>1.3313802281544216</v>
      </c>
      <c r="G169" s="212">
        <f>T169</f>
        <v>8</v>
      </c>
      <c r="H169" s="272">
        <f>100*(F169/G169)</f>
        <v>16.64225285193027</v>
      </c>
      <c r="I169" s="115"/>
      <c r="J169" s="116"/>
      <c r="K169" s="276"/>
      <c r="L169" s="122"/>
      <c r="M169" s="121"/>
      <c r="N169" s="435"/>
      <c r="O169" s="505">
        <f>C169+F169+I169+L169</f>
        <v>8.871249017775533</v>
      </c>
      <c r="P169" s="392">
        <f>D169+G169+J169+M169</f>
        <v>18</v>
      </c>
      <c r="Q169" s="124">
        <f>100*O169/P169</f>
        <v>49.28471676541963</v>
      </c>
      <c r="R169" s="213" t="s">
        <v>163</v>
      </c>
      <c r="S169" s="238">
        <v>1.3313802281544216</v>
      </c>
      <c r="T169" s="315">
        <v>8</v>
      </c>
      <c r="U169" s="347">
        <f>S169/T169</f>
        <v>0.1664225285193027</v>
      </c>
      <c r="V169" s="99" t="s">
        <v>165</v>
      </c>
      <c r="W169" s="106">
        <v>7.539868789621111</v>
      </c>
      <c r="X169" s="160">
        <v>10</v>
      </c>
      <c r="Y169" s="243">
        <f>W169/X169</f>
        <v>0.7539868789621111</v>
      </c>
      <c r="Z169" s="445"/>
      <c r="AA169" s="238"/>
      <c r="AB169" s="315"/>
      <c r="AC169" s="347"/>
      <c r="AD169" s="465"/>
      <c r="AE169" s="181"/>
      <c r="AF169" s="337"/>
      <c r="AG169" s="349"/>
      <c r="AH169" s="13"/>
      <c r="AI169" s="54"/>
      <c r="AJ169" s="55"/>
      <c r="AK169" s="56"/>
      <c r="AL169" s="11"/>
      <c r="AM169" s="54"/>
      <c r="AN169" s="55"/>
      <c r="AO169" s="57"/>
      <c r="AP169" s="20"/>
      <c r="AQ169" s="54"/>
      <c r="AR169" s="55"/>
      <c r="AS169" s="56"/>
      <c r="AT169" s="13"/>
      <c r="AU169" s="54"/>
      <c r="AV169" s="55"/>
      <c r="AW169" s="56"/>
      <c r="AX169" s="152"/>
      <c r="AY169" s="182"/>
      <c r="AZ169" s="675"/>
      <c r="BA169" s="168"/>
      <c r="BB169" s="152"/>
      <c r="BC169" s="686"/>
      <c r="BD169" s="663"/>
      <c r="BE169" s="168"/>
      <c r="BF169" s="169"/>
      <c r="BG169" s="248"/>
      <c r="BH169" s="248"/>
      <c r="BI169" s="249"/>
    </row>
    <row r="170" spans="1:61" s="187" customFormat="1" ht="12.75" customHeight="1">
      <c r="A170" s="545">
        <v>2</v>
      </c>
      <c r="B170" s="255" t="s">
        <v>793</v>
      </c>
      <c r="C170" s="49">
        <f>W170+AA170+AE170+AI170+AM170+AQ170+AU170+AY170+BC170</f>
        <v>20.923551803635263</v>
      </c>
      <c r="D170" s="51">
        <f>X170+AB170+AF170+AJ170+AN170+AR170+AV170+AZ170+BD170</f>
        <v>50</v>
      </c>
      <c r="E170" s="305">
        <f>100*(C170/D170)</f>
        <v>41.847103607270526</v>
      </c>
      <c r="F170" s="145">
        <f>S170</f>
        <v>0.21</v>
      </c>
      <c r="G170" s="212">
        <f>T170</f>
        <v>1</v>
      </c>
      <c r="H170" s="272">
        <f>100*(F170/G170)</f>
        <v>21</v>
      </c>
      <c r="I170" s="115"/>
      <c r="J170" s="116"/>
      <c r="K170" s="276"/>
      <c r="L170" s="122"/>
      <c r="M170" s="121"/>
      <c r="N170" s="435"/>
      <c r="O170" s="504">
        <f>C170+F170+I170+L170</f>
        <v>21.133551803635264</v>
      </c>
      <c r="P170" s="475">
        <f>D170+G170+J170+M170</f>
        <v>51</v>
      </c>
      <c r="Q170" s="476">
        <f>100*O170/P170</f>
        <v>41.43833686987307</v>
      </c>
      <c r="R170" s="213" t="s">
        <v>163</v>
      </c>
      <c r="S170" s="54">
        <v>0.21</v>
      </c>
      <c r="T170" s="128">
        <v>1</v>
      </c>
      <c r="U170" s="56">
        <v>0.208</v>
      </c>
      <c r="V170" s="99" t="s">
        <v>165</v>
      </c>
      <c r="W170" s="106">
        <v>0.8685714285714285</v>
      </c>
      <c r="X170" s="65">
        <v>2</v>
      </c>
      <c r="Y170" s="243">
        <f>W170/X170</f>
        <v>0.4342857142857143</v>
      </c>
      <c r="Z170" s="185" t="s">
        <v>165</v>
      </c>
      <c r="AA170" s="106">
        <v>3.9849742002063984</v>
      </c>
      <c r="AB170" s="160">
        <v>6</v>
      </c>
      <c r="AC170" s="211">
        <f>AA170/AB170</f>
        <v>0.6641623667010664</v>
      </c>
      <c r="AD170" s="98" t="s">
        <v>165</v>
      </c>
      <c r="AE170" s="156">
        <v>2.6300061748574337</v>
      </c>
      <c r="AF170" s="65">
        <v>6</v>
      </c>
      <c r="AG170" s="57">
        <f>AE170/AF170</f>
        <v>0.43833436247623897</v>
      </c>
      <c r="AH170" s="16" t="s">
        <v>165</v>
      </c>
      <c r="AI170" s="54">
        <v>4.85</v>
      </c>
      <c r="AJ170" s="55">
        <v>10</v>
      </c>
      <c r="AK170" s="56">
        <f>AI170/AJ170</f>
        <v>0.485</v>
      </c>
      <c r="AL170" s="24" t="s">
        <v>165</v>
      </c>
      <c r="AM170" s="54">
        <v>5.35</v>
      </c>
      <c r="AN170" s="55">
        <v>10</v>
      </c>
      <c r="AO170" s="57">
        <v>0.54</v>
      </c>
      <c r="AP170" s="16" t="s">
        <v>165</v>
      </c>
      <c r="AQ170" s="54">
        <v>2.12</v>
      </c>
      <c r="AR170" s="55">
        <v>7</v>
      </c>
      <c r="AS170" s="56">
        <v>0.3</v>
      </c>
      <c r="AT170" s="16" t="s">
        <v>165</v>
      </c>
      <c r="AU170" s="54">
        <v>0.3</v>
      </c>
      <c r="AV170" s="55">
        <v>2</v>
      </c>
      <c r="AW170" s="56">
        <v>0.15</v>
      </c>
      <c r="AX170" s="16" t="s">
        <v>165</v>
      </c>
      <c r="AY170" s="54">
        <v>0.69</v>
      </c>
      <c r="AZ170" s="62">
        <v>5</v>
      </c>
      <c r="BA170" s="56">
        <v>0.14</v>
      </c>
      <c r="BB170" s="16" t="s">
        <v>165</v>
      </c>
      <c r="BC170" s="126">
        <v>0.13</v>
      </c>
      <c r="BD170" s="65">
        <v>2</v>
      </c>
      <c r="BE170" s="56">
        <v>0.07</v>
      </c>
      <c r="BF170" s="169"/>
      <c r="BG170" s="189"/>
      <c r="BH170" s="189"/>
      <c r="BI170" s="190"/>
    </row>
    <row r="171" spans="1:61" s="188" customFormat="1" ht="12.75" customHeight="1">
      <c r="A171" s="546">
        <v>2</v>
      </c>
      <c r="B171" s="9" t="s">
        <v>14</v>
      </c>
      <c r="C171" s="111"/>
      <c r="D171" s="112"/>
      <c r="E171" s="306"/>
      <c r="F171" s="145">
        <f>S171+W171+AA171+AE171+AI171+AM171+AQ171+AU171+AY171+BC171</f>
        <v>43.68716354571358</v>
      </c>
      <c r="G171" s="212">
        <f>T171+X171+AB171+AF171+AJ171+AN171+AR171+AV171+AZ171+BD171</f>
        <v>115</v>
      </c>
      <c r="H171" s="272">
        <f>100*(F171/G171)</f>
        <v>37.9888378658379</v>
      </c>
      <c r="I171" s="115"/>
      <c r="J171" s="116"/>
      <c r="K171" s="276"/>
      <c r="L171" s="122"/>
      <c r="M171" s="121"/>
      <c r="N171" s="435"/>
      <c r="O171" s="505">
        <f>C171+F171+I171+L171</f>
        <v>43.68716354571358</v>
      </c>
      <c r="P171" s="392">
        <f>D171+G171+J171+M171</f>
        <v>115</v>
      </c>
      <c r="Q171" s="124">
        <f>100*O171/P171</f>
        <v>37.9888378658379</v>
      </c>
      <c r="R171" s="213" t="s">
        <v>163</v>
      </c>
      <c r="S171" s="238">
        <v>5.330794942407846</v>
      </c>
      <c r="T171" s="315">
        <v>10</v>
      </c>
      <c r="U171" s="56">
        <f>S171/T171</f>
        <v>0.5330794942407846</v>
      </c>
      <c r="V171" s="22" t="s">
        <v>163</v>
      </c>
      <c r="W171" s="106">
        <v>3.39251004749726</v>
      </c>
      <c r="X171" s="160">
        <v>7</v>
      </c>
      <c r="Y171" s="243">
        <f>W171/X171</f>
        <v>0.48464429249960855</v>
      </c>
      <c r="Z171" s="14" t="s">
        <v>163</v>
      </c>
      <c r="AA171" s="332">
        <v>3.6414286759938927</v>
      </c>
      <c r="AB171" s="333">
        <v>12</v>
      </c>
      <c r="AC171" s="346">
        <f>AA171/AB171</f>
        <v>0.30345238966615773</v>
      </c>
      <c r="AD171" s="110" t="s">
        <v>163</v>
      </c>
      <c r="AE171" s="156">
        <v>4.4524298798145825</v>
      </c>
      <c r="AF171" s="65">
        <v>13</v>
      </c>
      <c r="AG171" s="57">
        <f>AE171/AF171</f>
        <v>0.34249460613958327</v>
      </c>
      <c r="AH171" s="14" t="s">
        <v>163</v>
      </c>
      <c r="AI171" s="54">
        <v>7.43</v>
      </c>
      <c r="AJ171" s="55">
        <v>15</v>
      </c>
      <c r="AK171" s="56">
        <f>AI171/AJ171</f>
        <v>0.4953333333333333</v>
      </c>
      <c r="AL171" s="22" t="s">
        <v>163</v>
      </c>
      <c r="AM171" s="54">
        <v>3.77</v>
      </c>
      <c r="AN171" s="55">
        <v>12</v>
      </c>
      <c r="AO171" s="57">
        <f>AM171/AN171</f>
        <v>0.31416666666666665</v>
      </c>
      <c r="AP171" s="14" t="s">
        <v>163</v>
      </c>
      <c r="AQ171" s="54">
        <v>3.74</v>
      </c>
      <c r="AR171" s="55">
        <v>12</v>
      </c>
      <c r="AS171" s="56">
        <v>0.31</v>
      </c>
      <c r="AT171" s="14" t="s">
        <v>163</v>
      </c>
      <c r="AU171" s="54">
        <v>3.61</v>
      </c>
      <c r="AV171" s="55">
        <v>11</v>
      </c>
      <c r="AW171" s="56">
        <v>0.33</v>
      </c>
      <c r="AX171" s="14" t="s">
        <v>163</v>
      </c>
      <c r="AY171" s="54">
        <v>4.32</v>
      </c>
      <c r="AZ171" s="62">
        <v>13</v>
      </c>
      <c r="BA171" s="56">
        <v>0.33</v>
      </c>
      <c r="BB171" s="14" t="s">
        <v>163</v>
      </c>
      <c r="BC171" s="126">
        <v>4</v>
      </c>
      <c r="BD171" s="65">
        <v>10</v>
      </c>
      <c r="BE171" s="56">
        <v>0.4</v>
      </c>
      <c r="BF171" s="169"/>
      <c r="BG171" s="189"/>
      <c r="BH171" s="189"/>
      <c r="BI171" s="190"/>
    </row>
    <row r="172" spans="1:61" s="188" customFormat="1" ht="12.75" customHeight="1">
      <c r="A172" s="546">
        <v>2</v>
      </c>
      <c r="B172" s="9" t="s">
        <v>86</v>
      </c>
      <c r="C172" s="49">
        <f>AM172+AQ172+AU172+AY172+BC172</f>
        <v>35.03999999999999</v>
      </c>
      <c r="D172" s="50">
        <f>AN172+AR172+AV172+AZ172+BD172</f>
        <v>57</v>
      </c>
      <c r="E172" s="305">
        <f>100*(C172/D172)</f>
        <v>61.4736842105263</v>
      </c>
      <c r="F172" s="145">
        <f>S172+W172+AA172+AE172+AI172</f>
        <v>14.282442945696747</v>
      </c>
      <c r="G172" s="212">
        <f>T172+X172+AB172+AF172+AJ172</f>
        <v>60</v>
      </c>
      <c r="H172" s="272">
        <f>100*(F172/G172)</f>
        <v>23.804071576161245</v>
      </c>
      <c r="I172" s="115"/>
      <c r="J172" s="116"/>
      <c r="K172" s="276"/>
      <c r="L172" s="122"/>
      <c r="M172" s="121"/>
      <c r="N172" s="435"/>
      <c r="O172" s="504">
        <f>C172+F172+I172+L172</f>
        <v>49.322442945696736</v>
      </c>
      <c r="P172" s="475">
        <f>D172+G172+J172+M172</f>
        <v>117</v>
      </c>
      <c r="Q172" s="476">
        <f>100*O172/P172</f>
        <v>42.155934141621145</v>
      </c>
      <c r="R172" s="213" t="s">
        <v>163</v>
      </c>
      <c r="S172" s="238">
        <v>4.89779932976877</v>
      </c>
      <c r="T172" s="315">
        <v>12</v>
      </c>
      <c r="U172" s="347">
        <f>S172/T172</f>
        <v>0.40814994414739747</v>
      </c>
      <c r="V172" s="22" t="s">
        <v>163</v>
      </c>
      <c r="W172" s="106">
        <v>3.038962699704388</v>
      </c>
      <c r="X172" s="160">
        <v>12</v>
      </c>
      <c r="Y172" s="243">
        <f>W172/X172</f>
        <v>0.25324689164203235</v>
      </c>
      <c r="Z172" s="14" t="s">
        <v>163</v>
      </c>
      <c r="AA172" s="332">
        <v>1.9059475063631073</v>
      </c>
      <c r="AB172" s="333">
        <v>12</v>
      </c>
      <c r="AC172" s="346">
        <f>AA172/AB172</f>
        <v>0.15882895886359227</v>
      </c>
      <c r="AD172" s="110" t="s">
        <v>163</v>
      </c>
      <c r="AE172" s="156">
        <v>1.9797334098604806</v>
      </c>
      <c r="AF172" s="65">
        <v>11</v>
      </c>
      <c r="AG172" s="57">
        <f>AE172/AF172</f>
        <v>0.17997576453277098</v>
      </c>
      <c r="AH172" s="14" t="s">
        <v>163</v>
      </c>
      <c r="AI172" s="54">
        <v>2.46</v>
      </c>
      <c r="AJ172" s="55">
        <v>13</v>
      </c>
      <c r="AK172" s="56">
        <f>AI172/AJ172</f>
        <v>0.18923076923076923</v>
      </c>
      <c r="AL172" s="24" t="s">
        <v>165</v>
      </c>
      <c r="AM172" s="54">
        <v>9.61</v>
      </c>
      <c r="AN172" s="55">
        <v>14</v>
      </c>
      <c r="AO172" s="57">
        <v>0.69</v>
      </c>
      <c r="AP172" s="16" t="s">
        <v>165</v>
      </c>
      <c r="AQ172" s="54">
        <v>6.31</v>
      </c>
      <c r="AR172" s="55">
        <v>10</v>
      </c>
      <c r="AS172" s="56">
        <v>0.63</v>
      </c>
      <c r="AT172" s="16" t="s">
        <v>165</v>
      </c>
      <c r="AU172" s="54">
        <v>6.49</v>
      </c>
      <c r="AV172" s="55">
        <v>10</v>
      </c>
      <c r="AW172" s="56">
        <v>0.65</v>
      </c>
      <c r="AX172" s="16" t="s">
        <v>165</v>
      </c>
      <c r="AY172" s="54">
        <v>7.29</v>
      </c>
      <c r="AZ172" s="62">
        <v>13</v>
      </c>
      <c r="BA172" s="56">
        <v>0.56</v>
      </c>
      <c r="BB172" s="16" t="s">
        <v>165</v>
      </c>
      <c r="BC172" s="126">
        <v>5.34</v>
      </c>
      <c r="BD172" s="65">
        <v>10</v>
      </c>
      <c r="BE172" s="56">
        <v>0.53</v>
      </c>
      <c r="BF172" s="169"/>
      <c r="BG172" s="189"/>
      <c r="BH172" s="189"/>
      <c r="BI172" s="190"/>
    </row>
    <row r="173" spans="1:61" s="193" customFormat="1" ht="12.75" customHeight="1">
      <c r="A173" s="546">
        <v>2</v>
      </c>
      <c r="B173" s="92" t="s">
        <v>396</v>
      </c>
      <c r="C173" s="310"/>
      <c r="D173" s="112"/>
      <c r="E173" s="311"/>
      <c r="F173" s="145">
        <f>S173+W173+AA173+AE173+AI173+AM173+AQ173+AU173+AY173+BC173</f>
        <v>1.21</v>
      </c>
      <c r="G173" s="212">
        <f>T173+X173+AB173+AF173+AJ173+AN173+AR173+AV173+AZ173+BD173</f>
        <v>2</v>
      </c>
      <c r="H173" s="272">
        <f>100*(F173/G173)</f>
        <v>60.5</v>
      </c>
      <c r="I173" s="292"/>
      <c r="J173" s="120"/>
      <c r="K173" s="274"/>
      <c r="L173" s="286"/>
      <c r="M173" s="287"/>
      <c r="N173" s="282"/>
      <c r="O173" s="504">
        <f>C173+F173+I173+L173</f>
        <v>1.21</v>
      </c>
      <c r="P173" s="475">
        <f>D173+G173+J173+M173</f>
        <v>2</v>
      </c>
      <c r="Q173" s="476">
        <f>100*O173/P173</f>
        <v>60.5</v>
      </c>
      <c r="R173" s="176"/>
      <c r="S173" s="439"/>
      <c r="T173" s="439"/>
      <c r="U173" s="518"/>
      <c r="V173" s="22" t="s">
        <v>163</v>
      </c>
      <c r="W173" s="106">
        <v>0.9</v>
      </c>
      <c r="X173" s="160">
        <v>1</v>
      </c>
      <c r="Y173" s="57">
        <f>W173/X173</f>
        <v>0.9</v>
      </c>
      <c r="Z173" s="176"/>
      <c r="AA173" s="59"/>
      <c r="AB173" s="66"/>
      <c r="AC173" s="56"/>
      <c r="AD173" s="110" t="s">
        <v>163</v>
      </c>
      <c r="AE173" s="126">
        <v>0.31</v>
      </c>
      <c r="AF173" s="128">
        <v>1</v>
      </c>
      <c r="AG173" s="76">
        <f>AE173/AF173</f>
        <v>0.31</v>
      </c>
      <c r="AH173" s="130"/>
      <c r="AI173" s="129"/>
      <c r="AJ173" s="129"/>
      <c r="AK173" s="149"/>
      <c r="AL173" s="150"/>
      <c r="AM173" s="129"/>
      <c r="AN173" s="129"/>
      <c r="AO173" s="147"/>
      <c r="AP173" s="130"/>
      <c r="AQ173" s="129"/>
      <c r="AR173" s="129"/>
      <c r="AS173" s="231"/>
      <c r="AT173" s="131"/>
      <c r="AU173" s="132"/>
      <c r="AV173" s="132"/>
      <c r="AW173" s="197"/>
      <c r="AX173" s="196"/>
      <c r="AY173" s="192"/>
      <c r="AZ173" s="676"/>
      <c r="BA173" s="197"/>
      <c r="BB173" s="196"/>
      <c r="BC173" s="192"/>
      <c r="BD173" s="203"/>
      <c r="BE173" s="197"/>
      <c r="BF173" s="196"/>
      <c r="BG173" s="192"/>
      <c r="BH173" s="192"/>
      <c r="BI173" s="197"/>
    </row>
    <row r="174" spans="1:61" s="187" customFormat="1" ht="12.75" customHeight="1">
      <c r="A174" s="546">
        <v>2</v>
      </c>
      <c r="B174" s="255" t="s">
        <v>749</v>
      </c>
      <c r="C174" s="49">
        <f>W174+AA174+AE174+AI174+AM174+AQ174+AU174+AY174+BC174</f>
        <v>3.62</v>
      </c>
      <c r="D174" s="51">
        <f>X174+AB174+AF174+AJ174+AN174+AR174+AV174+AZ174+BD174</f>
        <v>4</v>
      </c>
      <c r="E174" s="305">
        <f>100*(C174/D174)</f>
        <v>90.5</v>
      </c>
      <c r="F174" s="469">
        <f>S174</f>
        <v>0.96</v>
      </c>
      <c r="G174" s="267">
        <f>T174</f>
        <v>1</v>
      </c>
      <c r="H174" s="272">
        <f>100*(F174/G174)</f>
        <v>96</v>
      </c>
      <c r="I174" s="115"/>
      <c r="J174" s="116"/>
      <c r="K174" s="276"/>
      <c r="L174" s="122"/>
      <c r="M174" s="121"/>
      <c r="N174" s="435"/>
      <c r="O174" s="505">
        <f>C174+F174+I174+L174</f>
        <v>4.58</v>
      </c>
      <c r="P174" s="392">
        <f>D174+G174+J174+M174</f>
        <v>5</v>
      </c>
      <c r="Q174" s="124">
        <f>100*O174/P174</f>
        <v>91.6</v>
      </c>
      <c r="R174" s="14" t="s">
        <v>163</v>
      </c>
      <c r="S174" s="332">
        <v>0.96</v>
      </c>
      <c r="T174" s="333">
        <v>1</v>
      </c>
      <c r="U174" s="553">
        <f>S174/T174</f>
        <v>0.96</v>
      </c>
      <c r="V174" s="99" t="s">
        <v>165</v>
      </c>
      <c r="W174" s="106">
        <v>1</v>
      </c>
      <c r="X174" s="160">
        <v>1</v>
      </c>
      <c r="Y174" s="243">
        <f>W174/X174</f>
        <v>1</v>
      </c>
      <c r="Z174" s="176"/>
      <c r="AA174" s="59"/>
      <c r="AB174" s="66"/>
      <c r="AC174" s="56"/>
      <c r="AD174" s="11"/>
      <c r="AE174" s="59"/>
      <c r="AF174" s="132"/>
      <c r="AG174" s="57"/>
      <c r="AH174" s="13"/>
      <c r="AI174" s="54"/>
      <c r="AJ174" s="55"/>
      <c r="AK174" s="56"/>
      <c r="AL174" s="11"/>
      <c r="AM174" s="54"/>
      <c r="AN174" s="55"/>
      <c r="AO174" s="57"/>
      <c r="AP174" s="16" t="s">
        <v>165</v>
      </c>
      <c r="AQ174" s="54">
        <v>2.62</v>
      </c>
      <c r="AR174" s="55">
        <v>3</v>
      </c>
      <c r="AS174" s="56">
        <v>0.87</v>
      </c>
      <c r="AT174" s="13"/>
      <c r="AU174" s="54"/>
      <c r="AV174" s="55"/>
      <c r="AW174" s="56"/>
      <c r="AX174" s="13"/>
      <c r="AY174" s="54"/>
      <c r="AZ174" s="62"/>
      <c r="BA174" s="56"/>
      <c r="BB174" s="13"/>
      <c r="BC174" s="126"/>
      <c r="BD174" s="65"/>
      <c r="BE174" s="56"/>
      <c r="BF174" s="169"/>
      <c r="BG174" s="189"/>
      <c r="BH174" s="189"/>
      <c r="BI174" s="190"/>
    </row>
    <row r="175" spans="1:61" s="188" customFormat="1" ht="12.75" customHeight="1">
      <c r="A175" s="546">
        <v>2</v>
      </c>
      <c r="B175" s="2" t="s">
        <v>355</v>
      </c>
      <c r="C175" s="49">
        <f>AE175+AI175+AM175+AQ175+AU175+AY175+BC175</f>
        <v>14.878067496640151</v>
      </c>
      <c r="D175" s="51">
        <f>AF175+AJ175+AN175+AR175+AZ175+BD175</f>
        <v>17</v>
      </c>
      <c r="E175" s="305">
        <f>100*(C175/D175)</f>
        <v>87.51804409788323</v>
      </c>
      <c r="F175" s="469">
        <f>S175+W175+AA175</f>
        <v>17.101534774137075</v>
      </c>
      <c r="G175" s="267">
        <f>T175+X175+AB175</f>
        <v>25</v>
      </c>
      <c r="H175" s="272">
        <f>100*(F175/G175)</f>
        <v>68.4061390965483</v>
      </c>
      <c r="I175" s="115"/>
      <c r="J175" s="116"/>
      <c r="K175" s="276"/>
      <c r="L175" s="122"/>
      <c r="M175" s="121"/>
      <c r="N175" s="435"/>
      <c r="O175" s="504">
        <f>C175+F175+I175+L175</f>
        <v>31.979602270777228</v>
      </c>
      <c r="P175" s="475">
        <f>D175+G175+J175+M175</f>
        <v>42</v>
      </c>
      <c r="Q175" s="476">
        <f>100*O175/P175</f>
        <v>76.14191016851721</v>
      </c>
      <c r="R175" s="14" t="s">
        <v>163</v>
      </c>
      <c r="S175" s="238">
        <v>2.124052624052624</v>
      </c>
      <c r="T175" s="315">
        <v>3</v>
      </c>
      <c r="U175" s="347">
        <f>S175/T175</f>
        <v>0.7080175413508747</v>
      </c>
      <c r="V175" s="22" t="s">
        <v>163</v>
      </c>
      <c r="W175" s="106">
        <v>5.690580808080808</v>
      </c>
      <c r="X175" s="160">
        <v>8</v>
      </c>
      <c r="Y175" s="243">
        <f>W175/X175</f>
        <v>0.711322601010101</v>
      </c>
      <c r="Z175" s="14" t="s">
        <v>163</v>
      </c>
      <c r="AA175" s="332">
        <v>9.286901342003643</v>
      </c>
      <c r="AB175" s="333">
        <v>14</v>
      </c>
      <c r="AC175" s="346">
        <f>AA175/AB175</f>
        <v>0.6633500958574031</v>
      </c>
      <c r="AD175" s="98" t="s">
        <v>165</v>
      </c>
      <c r="AE175" s="156">
        <v>13.928067496640152</v>
      </c>
      <c r="AF175" s="65">
        <v>16</v>
      </c>
      <c r="AG175" s="57">
        <f>AE175/AF175</f>
        <v>0.8705042185400095</v>
      </c>
      <c r="AH175" s="16" t="s">
        <v>165</v>
      </c>
      <c r="AI175" s="54">
        <v>0.95</v>
      </c>
      <c r="AJ175" s="55">
        <v>1</v>
      </c>
      <c r="AK175" s="56">
        <f>AI175/AJ175</f>
        <v>0.95</v>
      </c>
      <c r="AL175" s="26"/>
      <c r="AM175" s="74"/>
      <c r="AN175" s="74"/>
      <c r="AO175" s="75"/>
      <c r="AP175" s="20"/>
      <c r="AQ175" s="74"/>
      <c r="AR175" s="74"/>
      <c r="AS175" s="77"/>
      <c r="AT175" s="20"/>
      <c r="AU175" s="74"/>
      <c r="AV175" s="74"/>
      <c r="AW175" s="77"/>
      <c r="AX175" s="20"/>
      <c r="AY175" s="74"/>
      <c r="AZ175" s="62"/>
      <c r="BA175" s="77"/>
      <c r="BB175" s="20"/>
      <c r="BC175" s="69"/>
      <c r="BD175" s="65"/>
      <c r="BE175" s="77"/>
      <c r="BF175" s="169"/>
      <c r="BG175" s="189"/>
      <c r="BH175" s="189"/>
      <c r="BI175" s="190"/>
    </row>
    <row r="176" spans="1:61" ht="12.75" customHeight="1">
      <c r="A176" s="546">
        <v>2</v>
      </c>
      <c r="B176" s="255" t="s">
        <v>760</v>
      </c>
      <c r="C176" s="111"/>
      <c r="D176" s="112"/>
      <c r="E176" s="306"/>
      <c r="F176" s="145">
        <f>S176+W176+AA176+AE176+AI176+AM176+AQ176+AU176+AY176+BC176</f>
        <v>3.764839001681107</v>
      </c>
      <c r="G176" s="212">
        <f>T176+X176+AB176+AF176+AJ176+AN176+AR176+AV176+AZ176+BD176</f>
        <v>4</v>
      </c>
      <c r="H176" s="272">
        <f>100*(F176/G176)</f>
        <v>94.12097504202768</v>
      </c>
      <c r="I176" s="453"/>
      <c r="J176" s="449"/>
      <c r="K176" s="462"/>
      <c r="L176" s="423"/>
      <c r="M176" s="454"/>
      <c r="N176" s="455"/>
      <c r="O176" s="505">
        <f>C176+F176+I176+L176</f>
        <v>3.764839001681107</v>
      </c>
      <c r="P176" s="392">
        <f>D176+G176+J176+M176</f>
        <v>4</v>
      </c>
      <c r="Q176" s="124">
        <f>100*O176/P176</f>
        <v>94.12097504202768</v>
      </c>
      <c r="R176" s="213" t="s">
        <v>163</v>
      </c>
      <c r="S176" s="238">
        <v>2.9466571834992887</v>
      </c>
      <c r="T176" s="315">
        <v>3</v>
      </c>
      <c r="U176" s="56">
        <f>S176/T176</f>
        <v>0.9822190611664295</v>
      </c>
      <c r="V176" s="22" t="s">
        <v>163</v>
      </c>
      <c r="W176" s="106">
        <v>0.8181818181818182</v>
      </c>
      <c r="X176" s="160">
        <v>1</v>
      </c>
      <c r="Y176" s="243">
        <f>W176/X176</f>
        <v>0.8181818181818182</v>
      </c>
      <c r="Z176" s="241"/>
      <c r="AA176" s="242"/>
      <c r="AB176" s="233"/>
      <c r="AC176" s="431"/>
      <c r="AD176" s="387"/>
      <c r="AE176" s="242"/>
      <c r="AF176" s="236"/>
      <c r="AG176" s="324"/>
      <c r="AH176" s="325"/>
      <c r="AI176" s="248"/>
      <c r="AJ176" s="248"/>
      <c r="AK176" s="249"/>
      <c r="AL176" s="323"/>
      <c r="AM176" s="248"/>
      <c r="AN176" s="248"/>
      <c r="AO176" s="324"/>
      <c r="AP176" s="325"/>
      <c r="AQ176" s="248"/>
      <c r="AR176" s="248"/>
      <c r="AS176" s="249"/>
      <c r="AT176" s="325"/>
      <c r="AU176" s="248"/>
      <c r="AV176" s="248"/>
      <c r="AW176" s="249"/>
      <c r="AX176" s="325"/>
      <c r="AY176" s="248"/>
      <c r="AZ176" s="674"/>
      <c r="BA176" s="249"/>
      <c r="BB176" s="325"/>
      <c r="BC176" s="685"/>
      <c r="BD176" s="253"/>
      <c r="BE176" s="249"/>
      <c r="BF176" s="325"/>
      <c r="BG176" s="248"/>
      <c r="BH176" s="248"/>
      <c r="BI176" s="249"/>
    </row>
    <row r="177" spans="1:61" s="187" customFormat="1" ht="12.75" customHeight="1">
      <c r="A177" s="545">
        <v>2</v>
      </c>
      <c r="B177" s="642" t="s">
        <v>727</v>
      </c>
      <c r="C177" s="49">
        <f>AA177+AE177+AI177+AM177+AQ177+AU177+AY177+BC177</f>
        <v>6.442567873303166</v>
      </c>
      <c r="D177" s="51">
        <f>AB177+AF177+AJ177+AN177+AR177+AV177+AZ177+BD177</f>
        <v>9</v>
      </c>
      <c r="E177" s="305">
        <f>100*(C177/D177)</f>
        <v>71.58408748114628</v>
      </c>
      <c r="F177" s="247">
        <f>S177+W177</f>
        <v>2.5579341768405985</v>
      </c>
      <c r="G177" s="267">
        <f>T177+X177</f>
        <v>18</v>
      </c>
      <c r="H177" s="283">
        <f>100*(F177/G177)</f>
        <v>14.210745426892213</v>
      </c>
      <c r="I177" s="297"/>
      <c r="J177" s="410"/>
      <c r="K177" s="529"/>
      <c r="L177" s="297"/>
      <c r="M177" s="298"/>
      <c r="N177" s="529"/>
      <c r="O177" s="504">
        <f>C177+F177+I177+L177</f>
        <v>9.000502050143766</v>
      </c>
      <c r="P177" s="475">
        <f>D177+G177+J177+M177</f>
        <v>27</v>
      </c>
      <c r="Q177" s="476">
        <f>100*O177/P177</f>
        <v>33.335192778310244</v>
      </c>
      <c r="R177" s="213" t="s">
        <v>163</v>
      </c>
      <c r="S177" s="238">
        <v>1.378859395412876</v>
      </c>
      <c r="T177" s="315">
        <v>9</v>
      </c>
      <c r="U177" s="349">
        <f>S177/T177</f>
        <v>0.15320659949031956</v>
      </c>
      <c r="V177" s="213" t="s">
        <v>163</v>
      </c>
      <c r="W177" s="106">
        <v>1.1790747814277227</v>
      </c>
      <c r="X177" s="160">
        <v>9</v>
      </c>
      <c r="Y177" s="211">
        <f>W177/X177</f>
        <v>0.13100830904752475</v>
      </c>
      <c r="Z177" s="185" t="s">
        <v>165</v>
      </c>
      <c r="AA177" s="106">
        <v>6.442567873303166</v>
      </c>
      <c r="AB177" s="160">
        <v>9</v>
      </c>
      <c r="AC177" s="211">
        <f>AA177/AB177</f>
        <v>0.7158408748114629</v>
      </c>
      <c r="AD177" s="194"/>
      <c r="AE177" s="189"/>
      <c r="AF177" s="338"/>
      <c r="AG177" s="579"/>
      <c r="AH177" s="198"/>
      <c r="AI177" s="189"/>
      <c r="AJ177" s="189"/>
      <c r="AK177" s="199"/>
      <c r="AL177" s="194"/>
      <c r="AM177" s="189"/>
      <c r="AN177" s="189"/>
      <c r="AO177" s="190"/>
      <c r="AP177" s="198"/>
      <c r="AQ177" s="189"/>
      <c r="AR177" s="189"/>
      <c r="AS177" s="199"/>
      <c r="AT177" s="194"/>
      <c r="AU177" s="189"/>
      <c r="AV177" s="189"/>
      <c r="AW177" s="190"/>
      <c r="AX177" s="198"/>
      <c r="AY177" s="189"/>
      <c r="AZ177" s="676"/>
      <c r="BA177" s="199"/>
      <c r="BB177" s="194"/>
      <c r="BC177" s="192"/>
      <c r="BD177" s="338"/>
      <c r="BE177" s="190"/>
      <c r="BF177" s="198"/>
      <c r="BG177" s="189"/>
      <c r="BH177" s="189"/>
      <c r="BI177" s="190"/>
    </row>
    <row r="178" spans="1:61" ht="12.75" customHeight="1">
      <c r="A178" s="547">
        <v>2</v>
      </c>
      <c r="B178" s="756" t="s">
        <v>731</v>
      </c>
      <c r="C178" s="49">
        <f>AA178+AE178+AI178+AM178+AQ178+AU178+AY178+BC178</f>
        <v>1</v>
      </c>
      <c r="D178" s="51">
        <f>AB178+AF178+AJ178+AN178+AR178+AV178+AZ178+BD178</f>
        <v>1</v>
      </c>
      <c r="E178" s="305">
        <f>100*(C178/D178)</f>
        <v>100</v>
      </c>
      <c r="F178" s="103">
        <f>S178+W178</f>
        <v>1.33</v>
      </c>
      <c r="G178" s="212">
        <f>T178+X178</f>
        <v>2</v>
      </c>
      <c r="H178" s="283">
        <f>100*(F178/G178)</f>
        <v>66.5</v>
      </c>
      <c r="I178" s="382"/>
      <c r="J178" s="408"/>
      <c r="K178" s="381"/>
      <c r="L178" s="326"/>
      <c r="M178" s="380"/>
      <c r="N178" s="381"/>
      <c r="O178" s="505">
        <f>C178+F178+I178+L178</f>
        <v>2.33</v>
      </c>
      <c r="P178" s="392">
        <f>D178+G178+J178+M178</f>
        <v>3</v>
      </c>
      <c r="Q178" s="124">
        <f>100*O178/P178</f>
        <v>77.66666666666667</v>
      </c>
      <c r="R178" s="213" t="s">
        <v>163</v>
      </c>
      <c r="S178" s="54">
        <v>0.33</v>
      </c>
      <c r="T178" s="128">
        <v>1</v>
      </c>
      <c r="U178" s="57">
        <v>0.333</v>
      </c>
      <c r="V178" s="14" t="s">
        <v>163</v>
      </c>
      <c r="W178" s="106">
        <v>1</v>
      </c>
      <c r="X178" s="160">
        <v>1</v>
      </c>
      <c r="Y178" s="211">
        <f>W178/X178</f>
        <v>1</v>
      </c>
      <c r="Z178" s="185" t="s">
        <v>165</v>
      </c>
      <c r="AA178" s="105">
        <v>1</v>
      </c>
      <c r="AB178" s="160">
        <v>1</v>
      </c>
      <c r="AC178" s="56">
        <f>AA178/AB178</f>
        <v>1</v>
      </c>
      <c r="AD178" s="321"/>
      <c r="AE178" s="160"/>
      <c r="AF178" s="160"/>
      <c r="AG178" s="166"/>
      <c r="AH178" s="11"/>
      <c r="AI178" s="373"/>
      <c r="AJ178" s="375"/>
      <c r="AK178" s="844"/>
      <c r="AL178" s="325"/>
      <c r="AM178" s="248"/>
      <c r="AN178" s="248"/>
      <c r="AO178" s="249"/>
      <c r="AP178" s="323"/>
      <c r="AQ178" s="248"/>
      <c r="AR178" s="248"/>
      <c r="AS178" s="324"/>
      <c r="AT178" s="325"/>
      <c r="AU178" s="248"/>
      <c r="AV178" s="248"/>
      <c r="AW178" s="249"/>
      <c r="AX178" s="323"/>
      <c r="AY178" s="248"/>
      <c r="AZ178" s="674"/>
      <c r="BA178" s="324"/>
      <c r="BB178" s="325"/>
      <c r="BC178" s="685"/>
      <c r="BD178" s="253"/>
      <c r="BE178" s="249"/>
      <c r="BF178" s="323"/>
      <c r="BG178" s="248"/>
      <c r="BH178" s="248"/>
      <c r="BI178" s="249"/>
    </row>
    <row r="179" spans="1:61" s="188" customFormat="1" ht="12.75" customHeight="1">
      <c r="A179" s="546">
        <v>2</v>
      </c>
      <c r="B179" s="644" t="s">
        <v>454</v>
      </c>
      <c r="C179" s="49">
        <v>5.18</v>
      </c>
      <c r="D179" s="50">
        <v>6</v>
      </c>
      <c r="E179" s="305">
        <f>100*(C179/D179)</f>
        <v>86.33333333333333</v>
      </c>
      <c r="F179" s="103">
        <f>S179+W179+AE179+AI179+AM179+AQ179+AU179</f>
        <v>4.2700000000000005</v>
      </c>
      <c r="G179" s="212">
        <f>T179+X179+AF179+AJ179+AN179+AR179+AV179</f>
        <v>7</v>
      </c>
      <c r="H179" s="283">
        <f>100*(F179/G179)</f>
        <v>61.00000000000001</v>
      </c>
      <c r="I179" s="115"/>
      <c r="J179" s="116"/>
      <c r="K179" s="276"/>
      <c r="L179" s="122"/>
      <c r="M179" s="121"/>
      <c r="N179" s="435"/>
      <c r="O179" s="505">
        <f>C179+F179+I179+L179</f>
        <v>9.45</v>
      </c>
      <c r="P179" s="392">
        <f>D179+G179+J179+M179</f>
        <v>13</v>
      </c>
      <c r="Q179" s="124">
        <f>100*O179/P179</f>
        <v>72.69230769230768</v>
      </c>
      <c r="R179" s="14" t="s">
        <v>163</v>
      </c>
      <c r="S179" s="180">
        <v>0.77</v>
      </c>
      <c r="T179" s="460">
        <v>1</v>
      </c>
      <c r="U179" s="349">
        <f>S179/T179</f>
        <v>0.77</v>
      </c>
      <c r="V179" s="213" t="s">
        <v>163</v>
      </c>
      <c r="W179" s="180">
        <v>0.4</v>
      </c>
      <c r="X179" s="369">
        <v>1</v>
      </c>
      <c r="Y179" s="347">
        <f>W179/X179</f>
        <v>0.4</v>
      </c>
      <c r="Z179" s="176"/>
      <c r="AA179" s="59"/>
      <c r="AB179" s="66"/>
      <c r="AC179" s="56"/>
      <c r="AD179" s="13"/>
      <c r="AE179" s="59"/>
      <c r="AF179" s="132"/>
      <c r="AG179" s="56"/>
      <c r="AH179" s="22" t="s">
        <v>163</v>
      </c>
      <c r="AI179" s="54">
        <v>0.64</v>
      </c>
      <c r="AJ179" s="55">
        <v>1</v>
      </c>
      <c r="AK179" s="57">
        <f>AI179/AJ179</f>
        <v>0.64</v>
      </c>
      <c r="AL179" s="13"/>
      <c r="AM179" s="54"/>
      <c r="AN179" s="55"/>
      <c r="AO179" s="56"/>
      <c r="AP179" s="22" t="s">
        <v>163</v>
      </c>
      <c r="AQ179" s="54">
        <v>1.6</v>
      </c>
      <c r="AR179" s="55">
        <v>3</v>
      </c>
      <c r="AS179" s="57">
        <v>0.53</v>
      </c>
      <c r="AT179" s="14" t="s">
        <v>163</v>
      </c>
      <c r="AU179" s="54">
        <v>0.86</v>
      </c>
      <c r="AV179" s="55">
        <v>1</v>
      </c>
      <c r="AW179" s="56">
        <v>0.86</v>
      </c>
      <c r="AX179" s="24" t="s">
        <v>165</v>
      </c>
      <c r="AY179" s="54">
        <v>5.18</v>
      </c>
      <c r="AZ179" s="62">
        <v>6</v>
      </c>
      <c r="BA179" s="57">
        <v>0.86</v>
      </c>
      <c r="BB179" s="13"/>
      <c r="BC179" s="126"/>
      <c r="BD179" s="65"/>
      <c r="BE179" s="56"/>
      <c r="BF179" s="215"/>
      <c r="BG179" s="189"/>
      <c r="BH179" s="189"/>
      <c r="BI179" s="190"/>
    </row>
    <row r="180" spans="1:61" s="193" customFormat="1" ht="12.75" customHeight="1">
      <c r="A180" s="548">
        <v>2</v>
      </c>
      <c r="B180" s="756" t="s">
        <v>733</v>
      </c>
      <c r="C180" s="310"/>
      <c r="D180" s="112"/>
      <c r="E180" s="311"/>
      <c r="F180" s="103">
        <f>S180+W180+AA180+AE180+AI180+AM180+AQ180+AU180+AY180+BC180</f>
        <v>1.71</v>
      </c>
      <c r="G180" s="212">
        <f>T180+X180+AB180+AF180+AJ180+AN180+AR180+AV180+AZ180+BD180</f>
        <v>2</v>
      </c>
      <c r="H180" s="283">
        <f>100*(F180/G180)</f>
        <v>85.5</v>
      </c>
      <c r="I180" s="273"/>
      <c r="J180" s="405"/>
      <c r="K180" s="274"/>
      <c r="L180" s="286"/>
      <c r="M180" s="257"/>
      <c r="N180" s="436"/>
      <c r="O180" s="505">
        <f>C180+F180+I180+L180</f>
        <v>1.71</v>
      </c>
      <c r="P180" s="392">
        <f>D180+G180+J180+M180</f>
        <v>2</v>
      </c>
      <c r="Q180" s="124">
        <f>100*O180/P180</f>
        <v>85.5</v>
      </c>
      <c r="R180" s="176"/>
      <c r="S180" s="439"/>
      <c r="T180" s="439"/>
      <c r="U180" s="538"/>
      <c r="V180" s="213" t="s">
        <v>163</v>
      </c>
      <c r="W180" s="106">
        <v>0.96</v>
      </c>
      <c r="X180" s="160">
        <v>1</v>
      </c>
      <c r="Y180" s="211">
        <f>W180/X180</f>
        <v>0.96</v>
      </c>
      <c r="Z180" s="176"/>
      <c r="AA180" s="59"/>
      <c r="AB180" s="66"/>
      <c r="AC180" s="56"/>
      <c r="AD180" s="196"/>
      <c r="AE180" s="192"/>
      <c r="AF180" s="203"/>
      <c r="AG180" s="352"/>
      <c r="AH180" s="140"/>
      <c r="AI180" s="67"/>
      <c r="AJ180" s="79"/>
      <c r="AK180" s="146"/>
      <c r="AL180" s="148"/>
      <c r="AM180" s="67"/>
      <c r="AN180" s="79"/>
      <c r="AO180" s="143"/>
      <c r="AP180" s="22" t="s">
        <v>163</v>
      </c>
      <c r="AQ180" s="54">
        <v>0.75</v>
      </c>
      <c r="AR180" s="67">
        <v>1</v>
      </c>
      <c r="AS180" s="76">
        <v>0.75</v>
      </c>
      <c r="AT180" s="136"/>
      <c r="AU180" s="61"/>
      <c r="AV180" s="79"/>
      <c r="AW180" s="197"/>
      <c r="AX180" s="191"/>
      <c r="AY180" s="192"/>
      <c r="AZ180" s="676"/>
      <c r="BA180" s="200"/>
      <c r="BB180" s="196"/>
      <c r="BC180" s="192"/>
      <c r="BD180" s="203"/>
      <c r="BE180" s="197"/>
      <c r="BF180" s="191"/>
      <c r="BG180" s="192"/>
      <c r="BH180" s="192"/>
      <c r="BI180" s="197"/>
    </row>
    <row r="181" spans="1:61" s="187" customFormat="1" ht="12.75" customHeight="1">
      <c r="A181" s="546">
        <v>2</v>
      </c>
      <c r="B181" s="642" t="s">
        <v>375</v>
      </c>
      <c r="C181" s="49">
        <v>0.77</v>
      </c>
      <c r="D181" s="50">
        <v>1</v>
      </c>
      <c r="E181" s="305">
        <f>100*(C181/D181)</f>
        <v>77</v>
      </c>
      <c r="F181" s="103">
        <f>S181+W181+AA181+AE181</f>
        <v>11.302477556258916</v>
      </c>
      <c r="G181" s="212">
        <f>T181+X181+AB181+AF181</f>
        <v>21</v>
      </c>
      <c r="H181" s="283">
        <f>100*(F181/G181)</f>
        <v>53.821321696471024</v>
      </c>
      <c r="I181" s="115"/>
      <c r="J181" s="116"/>
      <c r="K181" s="276"/>
      <c r="L181" s="122"/>
      <c r="M181" s="121"/>
      <c r="N181" s="435"/>
      <c r="O181" s="504">
        <f>C181+F181+I181+L181</f>
        <v>12.072477556258915</v>
      </c>
      <c r="P181" s="475">
        <f>D181+G181+J181+M181</f>
        <v>22</v>
      </c>
      <c r="Q181" s="476">
        <f>100*O181/P181</f>
        <v>54.87489798299507</v>
      </c>
      <c r="R181" s="213" t="s">
        <v>163</v>
      </c>
      <c r="S181" s="238">
        <v>3.3316561674456415</v>
      </c>
      <c r="T181" s="315">
        <v>5</v>
      </c>
      <c r="U181" s="349">
        <f>S181/T181</f>
        <v>0.6663312334891283</v>
      </c>
      <c r="V181" s="14" t="s">
        <v>163</v>
      </c>
      <c r="W181" s="106">
        <v>1.86</v>
      </c>
      <c r="X181" s="160">
        <v>3</v>
      </c>
      <c r="Y181" s="211">
        <f>W181/X181</f>
        <v>0.62</v>
      </c>
      <c r="Z181" s="14" t="s">
        <v>163</v>
      </c>
      <c r="AA181" s="332">
        <v>3.700454828396005</v>
      </c>
      <c r="AB181" s="333">
        <v>8</v>
      </c>
      <c r="AC181" s="346">
        <f>AA181/AB181</f>
        <v>0.4625568535495006</v>
      </c>
      <c r="AD181" s="213" t="s">
        <v>163</v>
      </c>
      <c r="AE181" s="156">
        <v>2.41036656041727</v>
      </c>
      <c r="AF181" s="65">
        <v>5</v>
      </c>
      <c r="AG181" s="56">
        <f>AE181/AF181</f>
        <v>0.48207331208345405</v>
      </c>
      <c r="AH181" s="11"/>
      <c r="AI181" s="54"/>
      <c r="AJ181" s="55"/>
      <c r="AK181" s="57"/>
      <c r="AL181" s="13"/>
      <c r="AM181" s="54"/>
      <c r="AN181" s="55"/>
      <c r="AO181" s="56"/>
      <c r="AP181" s="24" t="s">
        <v>165</v>
      </c>
      <c r="AQ181" s="54">
        <v>0.77</v>
      </c>
      <c r="AR181" s="55">
        <v>1</v>
      </c>
      <c r="AS181" s="57">
        <v>0.77</v>
      </c>
      <c r="AT181" s="13"/>
      <c r="AU181" s="54"/>
      <c r="AV181" s="55"/>
      <c r="AW181" s="56"/>
      <c r="AX181" s="11"/>
      <c r="AY181" s="54"/>
      <c r="AZ181" s="62"/>
      <c r="BA181" s="57"/>
      <c r="BB181" s="13"/>
      <c r="BC181" s="126"/>
      <c r="BD181" s="65"/>
      <c r="BE181" s="56"/>
      <c r="BF181" s="215"/>
      <c r="BG181" s="189"/>
      <c r="BH181" s="189"/>
      <c r="BI181" s="190"/>
    </row>
    <row r="182" spans="1:61" s="187" customFormat="1" ht="12.75" customHeight="1">
      <c r="A182" s="546">
        <v>2</v>
      </c>
      <c r="B182" s="642" t="s">
        <v>686</v>
      </c>
      <c r="C182" s="49">
        <f>W182+AA182+AE182+AI182+AM182+AQ182+AU182+AY182+BC182</f>
        <v>0.7647058823529411</v>
      </c>
      <c r="D182" s="51">
        <f>X182+AB182+AF182+AJ182+AN182+AR182+AV182+AZ182+BD182</f>
        <v>1</v>
      </c>
      <c r="E182" s="305">
        <f>100*(C182/D182)</f>
        <v>76.47058823529412</v>
      </c>
      <c r="F182" s="103">
        <f>S182</f>
        <v>0.42</v>
      </c>
      <c r="G182" s="212">
        <f>T182</f>
        <v>1</v>
      </c>
      <c r="H182" s="283">
        <f>100*(F182/G182)</f>
        <v>42</v>
      </c>
      <c r="I182" s="294"/>
      <c r="J182" s="370"/>
      <c r="K182" s="295"/>
      <c r="L182" s="294"/>
      <c r="M182" s="121"/>
      <c r="N182" s="530"/>
      <c r="O182" s="505">
        <f>C182+F182+I182+L182</f>
        <v>1.184705882352941</v>
      </c>
      <c r="P182" s="392">
        <f>D182+G182+J182+M182</f>
        <v>2</v>
      </c>
      <c r="Q182" s="124">
        <f>100*O182/P182</f>
        <v>59.23529411764705</v>
      </c>
      <c r="R182" s="213" t="s">
        <v>163</v>
      </c>
      <c r="S182" s="54">
        <v>0.42</v>
      </c>
      <c r="T182" s="128">
        <v>1</v>
      </c>
      <c r="U182" s="57">
        <v>0.417</v>
      </c>
      <c r="V182" s="176"/>
      <c r="W182" s="59"/>
      <c r="X182" s="66"/>
      <c r="Y182" s="124"/>
      <c r="Z182" s="185" t="s">
        <v>165</v>
      </c>
      <c r="AA182" s="105">
        <v>0.7647058823529411</v>
      </c>
      <c r="AB182" s="160">
        <v>1</v>
      </c>
      <c r="AC182" s="56">
        <f>AA182/AB182</f>
        <v>0.7647058823529411</v>
      </c>
      <c r="AD182" s="194"/>
      <c r="AE182" s="189"/>
      <c r="AF182" s="338"/>
      <c r="AG182" s="579"/>
      <c r="AH182" s="198"/>
      <c r="AI182" s="189"/>
      <c r="AJ182" s="189"/>
      <c r="AK182" s="199"/>
      <c r="AL182" s="194"/>
      <c r="AM182" s="189"/>
      <c r="AN182" s="189"/>
      <c r="AO182" s="190"/>
      <c r="AP182" s="198"/>
      <c r="AQ182" s="189"/>
      <c r="AR182" s="189"/>
      <c r="AS182" s="199"/>
      <c r="AT182" s="194"/>
      <c r="AU182" s="189"/>
      <c r="AV182" s="189"/>
      <c r="AW182" s="190"/>
      <c r="AX182" s="198"/>
      <c r="AY182" s="189"/>
      <c r="AZ182" s="676"/>
      <c r="BA182" s="199"/>
      <c r="BB182" s="194"/>
      <c r="BC182" s="192"/>
      <c r="BD182" s="338"/>
      <c r="BE182" s="190"/>
      <c r="BF182" s="198"/>
      <c r="BG182" s="189"/>
      <c r="BH182" s="189"/>
      <c r="BI182" s="190"/>
    </row>
    <row r="183" spans="1:61" s="188" customFormat="1" ht="12.75" customHeight="1">
      <c r="A183" s="546">
        <v>2</v>
      </c>
      <c r="B183" s="642" t="s">
        <v>178</v>
      </c>
      <c r="C183" s="111"/>
      <c r="D183" s="112"/>
      <c r="E183" s="306"/>
      <c r="F183" s="103">
        <f>AA183+AE183+AQ183</f>
        <v>6.972943722943723</v>
      </c>
      <c r="G183" s="212">
        <f>AB183+AF183+AR183</f>
        <v>13</v>
      </c>
      <c r="H183" s="283">
        <f>100*(F183/G183)</f>
        <v>53.63802863802864</v>
      </c>
      <c r="I183" s="41">
        <f>AI183+AM183+AU183+AY183+BC183+BG183</f>
        <v>3.07</v>
      </c>
      <c r="J183" s="42">
        <f>AJ183+AN183+AV183+AZ183+BD183+BH183</f>
        <v>17</v>
      </c>
      <c r="K183" s="461">
        <f>100*(I183/J183)</f>
        <v>18.058823529411764</v>
      </c>
      <c r="L183" s="122"/>
      <c r="M183" s="121"/>
      <c r="N183" s="435"/>
      <c r="O183" s="504">
        <f>C183+F183+I183+L183</f>
        <v>10.042943722943724</v>
      </c>
      <c r="P183" s="475">
        <f>D183+G183+J183+M183</f>
        <v>30</v>
      </c>
      <c r="Q183" s="476">
        <f>100*O183/P183</f>
        <v>33.47647907647908</v>
      </c>
      <c r="R183" s="176"/>
      <c r="S183" s="439"/>
      <c r="T183" s="439"/>
      <c r="U183" s="538"/>
      <c r="V183" s="13"/>
      <c r="W183" s="59"/>
      <c r="X183" s="66"/>
      <c r="Y183" s="124"/>
      <c r="Z183" s="14" t="s">
        <v>163</v>
      </c>
      <c r="AA183" s="106">
        <v>0.7077922077922078</v>
      </c>
      <c r="AB183" s="160">
        <v>2</v>
      </c>
      <c r="AC183" s="211">
        <f>AA183/AB183</f>
        <v>0.3538961038961039</v>
      </c>
      <c r="AD183" s="213" t="s">
        <v>163</v>
      </c>
      <c r="AE183" s="156">
        <v>1.315151515151515</v>
      </c>
      <c r="AF183" s="65">
        <v>2</v>
      </c>
      <c r="AG183" s="56">
        <f>AE183/AF183</f>
        <v>0.6575757575757575</v>
      </c>
      <c r="AH183" s="23" t="s">
        <v>164</v>
      </c>
      <c r="AI183" s="54">
        <v>0.45</v>
      </c>
      <c r="AJ183" s="55">
        <v>4</v>
      </c>
      <c r="AK183" s="57">
        <f>AI183/AJ183</f>
        <v>0.1125</v>
      </c>
      <c r="AL183" s="15" t="s">
        <v>164</v>
      </c>
      <c r="AM183" s="54">
        <v>0.34</v>
      </c>
      <c r="AN183" s="55">
        <v>2</v>
      </c>
      <c r="AO183" s="56">
        <f>AM183/AN183</f>
        <v>0.17</v>
      </c>
      <c r="AP183" s="22" t="s">
        <v>163</v>
      </c>
      <c r="AQ183" s="54">
        <v>4.95</v>
      </c>
      <c r="AR183" s="55">
        <v>9</v>
      </c>
      <c r="AS183" s="57">
        <v>0.55</v>
      </c>
      <c r="AT183" s="15" t="s">
        <v>164</v>
      </c>
      <c r="AU183" s="54">
        <v>0.24</v>
      </c>
      <c r="AV183" s="55">
        <v>1</v>
      </c>
      <c r="AW183" s="56">
        <v>0.24</v>
      </c>
      <c r="AX183" s="23" t="s">
        <v>164</v>
      </c>
      <c r="AY183" s="54">
        <v>0.66</v>
      </c>
      <c r="AZ183" s="62">
        <v>5</v>
      </c>
      <c r="BA183" s="57">
        <v>0.13</v>
      </c>
      <c r="BB183" s="15" t="s">
        <v>164</v>
      </c>
      <c r="BC183" s="126">
        <v>1.02</v>
      </c>
      <c r="BD183" s="65">
        <v>4</v>
      </c>
      <c r="BE183" s="56">
        <v>0.26</v>
      </c>
      <c r="BF183" s="23" t="s">
        <v>164</v>
      </c>
      <c r="BG183" s="106">
        <v>0.36</v>
      </c>
      <c r="BH183" s="159">
        <v>1</v>
      </c>
      <c r="BI183" s="164">
        <f>BG183</f>
        <v>0.36</v>
      </c>
    </row>
    <row r="184" spans="1:61" s="188" customFormat="1" ht="12.75" customHeight="1">
      <c r="A184" s="546">
        <v>2</v>
      </c>
      <c r="B184" s="642" t="s">
        <v>44</v>
      </c>
      <c r="C184" s="111"/>
      <c r="D184" s="112"/>
      <c r="E184" s="306"/>
      <c r="F184" s="103">
        <f>S184+W184+AA184+AE184+AI184+AM184+AQ184+AU184+AY184+BC184</f>
        <v>3.083655913978495</v>
      </c>
      <c r="G184" s="212">
        <f>T184+X184+AB184+AF184+AJ184+AN184+AR184+AV184+AZ184+BD184</f>
        <v>5</v>
      </c>
      <c r="H184" s="283">
        <f>100*(F184/G184)</f>
        <v>61.67311827956989</v>
      </c>
      <c r="I184" s="115"/>
      <c r="J184" s="116"/>
      <c r="K184" s="276"/>
      <c r="L184" s="122"/>
      <c r="M184" s="121"/>
      <c r="N184" s="435"/>
      <c r="O184" s="505">
        <f>C184+F184+I184+L184</f>
        <v>3.083655913978495</v>
      </c>
      <c r="P184" s="392">
        <f>D184+G184+J184+M184</f>
        <v>5</v>
      </c>
      <c r="Q184" s="124">
        <f>100*O184/P184</f>
        <v>61.67311827956989</v>
      </c>
      <c r="R184" s="14" t="s">
        <v>163</v>
      </c>
      <c r="S184" s="180">
        <v>0.9</v>
      </c>
      <c r="T184" s="460">
        <v>1</v>
      </c>
      <c r="U184" s="349">
        <f>S184/T184</f>
        <v>0.9</v>
      </c>
      <c r="V184" s="213" t="s">
        <v>163</v>
      </c>
      <c r="W184" s="180">
        <v>0.84</v>
      </c>
      <c r="X184" s="369">
        <v>1</v>
      </c>
      <c r="Y184" s="347">
        <f>W184/X184</f>
        <v>0.84</v>
      </c>
      <c r="Z184" s="14" t="s">
        <v>163</v>
      </c>
      <c r="AA184" s="59">
        <v>0.5833333333333334</v>
      </c>
      <c r="AB184" s="65">
        <v>1</v>
      </c>
      <c r="AC184" s="56">
        <f>AA184/AB184</f>
        <v>0.5833333333333334</v>
      </c>
      <c r="AD184" s="13"/>
      <c r="AE184" s="59"/>
      <c r="AF184" s="132"/>
      <c r="AG184" s="56"/>
      <c r="AH184" s="22" t="s">
        <v>163</v>
      </c>
      <c r="AI184" s="54">
        <v>0.2903225806451613</v>
      </c>
      <c r="AJ184" s="55">
        <v>1</v>
      </c>
      <c r="AK184" s="57">
        <f>AI184/AJ184</f>
        <v>0.2903225806451613</v>
      </c>
      <c r="AL184" s="13"/>
      <c r="AM184" s="54"/>
      <c r="AN184" s="55"/>
      <c r="AO184" s="56"/>
      <c r="AP184" s="22" t="s">
        <v>163</v>
      </c>
      <c r="AQ184" s="54">
        <v>0.47</v>
      </c>
      <c r="AR184" s="55">
        <v>1</v>
      </c>
      <c r="AS184" s="57">
        <v>0.47</v>
      </c>
      <c r="AT184" s="13"/>
      <c r="AU184" s="54"/>
      <c r="AV184" s="55"/>
      <c r="AW184" s="56"/>
      <c r="AX184" s="11"/>
      <c r="AY184" s="54"/>
      <c r="AZ184" s="62"/>
      <c r="BA184" s="57"/>
      <c r="BB184" s="13"/>
      <c r="BC184" s="126"/>
      <c r="BD184" s="65"/>
      <c r="BE184" s="56"/>
      <c r="BF184" s="215"/>
      <c r="BG184" s="189"/>
      <c r="BH184" s="189"/>
      <c r="BI184" s="190"/>
    </row>
    <row r="185" spans="1:61" s="188" customFormat="1" ht="12.75" customHeight="1">
      <c r="A185" s="546">
        <v>2</v>
      </c>
      <c r="B185" s="642" t="s">
        <v>49</v>
      </c>
      <c r="C185" s="111"/>
      <c r="D185" s="112"/>
      <c r="E185" s="306"/>
      <c r="F185" s="103">
        <f>S185+W185+AA185+AE185+AI185+AM185+AQ185+AU185+AY185+BC185</f>
        <v>27.39620913820616</v>
      </c>
      <c r="G185" s="212">
        <f>T185+X185+AB185+AF185+AJ185+AN185+AR185+AV185+AZ185+BD185</f>
        <v>71</v>
      </c>
      <c r="H185" s="283">
        <f>100*(F185/G185)</f>
        <v>38.58621005381149</v>
      </c>
      <c r="I185" s="115"/>
      <c r="J185" s="116"/>
      <c r="K185" s="276"/>
      <c r="L185" s="122"/>
      <c r="M185" s="121"/>
      <c r="N185" s="435"/>
      <c r="O185" s="504">
        <f>C185+F185+I185+L185</f>
        <v>27.39620913820616</v>
      </c>
      <c r="P185" s="475">
        <f>D185+G185+J185+M185</f>
        <v>71</v>
      </c>
      <c r="Q185" s="476">
        <f>100*O185/P185</f>
        <v>38.58621005381149</v>
      </c>
      <c r="R185" s="14" t="s">
        <v>163</v>
      </c>
      <c r="S185" s="238">
        <v>6.330119891902575</v>
      </c>
      <c r="T185" s="315">
        <v>11</v>
      </c>
      <c r="U185" s="349">
        <f>S185/T185</f>
        <v>0.5754654447184159</v>
      </c>
      <c r="V185" s="213" t="s">
        <v>163</v>
      </c>
      <c r="W185" s="106">
        <v>6.240934491055975</v>
      </c>
      <c r="X185" s="160">
        <v>13</v>
      </c>
      <c r="Y185" s="211">
        <f>W185/X185</f>
        <v>0.48007188392738265</v>
      </c>
      <c r="Z185" s="14" t="s">
        <v>163</v>
      </c>
      <c r="AA185" s="332">
        <v>4.520457319511028</v>
      </c>
      <c r="AB185" s="333">
        <v>13</v>
      </c>
      <c r="AC185" s="346">
        <f>AA185/AB185</f>
        <v>0.3477274861162329</v>
      </c>
      <c r="AD185" s="213" t="s">
        <v>163</v>
      </c>
      <c r="AE185" s="156">
        <v>5.634697435736583</v>
      </c>
      <c r="AF185" s="65">
        <v>15</v>
      </c>
      <c r="AG185" s="56">
        <f>AE185/AF185</f>
        <v>0.3756464957157722</v>
      </c>
      <c r="AH185" s="22" t="s">
        <v>163</v>
      </c>
      <c r="AI185" s="54">
        <v>1.13</v>
      </c>
      <c r="AJ185" s="55">
        <v>5</v>
      </c>
      <c r="AK185" s="57">
        <f>AI185/AJ185</f>
        <v>0.22599999999999998</v>
      </c>
      <c r="AL185" s="14" t="s">
        <v>163</v>
      </c>
      <c r="AM185" s="54">
        <v>3.14</v>
      </c>
      <c r="AN185" s="55">
        <v>12</v>
      </c>
      <c r="AO185" s="56">
        <f>AM185/AN185</f>
        <v>0.26166666666666666</v>
      </c>
      <c r="AP185" s="22" t="s">
        <v>163</v>
      </c>
      <c r="AQ185" s="54">
        <v>0.4</v>
      </c>
      <c r="AR185" s="55">
        <v>2</v>
      </c>
      <c r="AS185" s="57">
        <v>0.2</v>
      </c>
      <c r="AT185" s="13"/>
      <c r="AU185" s="54"/>
      <c r="AV185" s="67"/>
      <c r="AW185" s="68"/>
      <c r="AX185" s="11"/>
      <c r="AY185" s="54"/>
      <c r="AZ185" s="62"/>
      <c r="BA185" s="57"/>
      <c r="BB185" s="20"/>
      <c r="BC185" s="652"/>
      <c r="BD185" s="65"/>
      <c r="BE185" s="56"/>
      <c r="BF185" s="215"/>
      <c r="BG185" s="189"/>
      <c r="BH185" s="189"/>
      <c r="BI185" s="190"/>
    </row>
    <row r="186" spans="1:61" ht="12.75" customHeight="1">
      <c r="A186" s="546">
        <v>2</v>
      </c>
      <c r="B186" s="642" t="s">
        <v>761</v>
      </c>
      <c r="C186" s="49">
        <f>W186+AA186+AE186+AI186+AM186+AQ186+AU186+AY186+BC186</f>
        <v>1.1578947368421053</v>
      </c>
      <c r="D186" s="51">
        <f>X186+AB186+AF186+AJ186+AN186+AR186+AV186+AZ186+BD186</f>
        <v>2</v>
      </c>
      <c r="E186" s="305">
        <f>100*(C186/D186)</f>
        <v>57.89473684210527</v>
      </c>
      <c r="F186" s="646">
        <f>S186</f>
        <v>2.638458895470781</v>
      </c>
      <c r="G186" s="468">
        <f>T186</f>
        <v>9</v>
      </c>
      <c r="H186" s="693">
        <f>100*(F186/G186)</f>
        <v>29.316209949675343</v>
      </c>
      <c r="I186" s="115"/>
      <c r="J186" s="116"/>
      <c r="K186" s="276"/>
      <c r="L186" s="122"/>
      <c r="M186" s="121"/>
      <c r="N186" s="435"/>
      <c r="O186" s="505">
        <f>C186+F186+I186+L186</f>
        <v>3.7963536323128864</v>
      </c>
      <c r="P186" s="392">
        <f>D186+G186+J186+M186</f>
        <v>11</v>
      </c>
      <c r="Q186" s="124">
        <f>100*O186/P186</f>
        <v>34.512305748298964</v>
      </c>
      <c r="R186" s="14" t="s">
        <v>163</v>
      </c>
      <c r="S186" s="238">
        <v>2.638458895470781</v>
      </c>
      <c r="T186" s="315">
        <v>9</v>
      </c>
      <c r="U186" s="57">
        <f>S186/T186</f>
        <v>0.2931620994967534</v>
      </c>
      <c r="V186" s="185" t="s">
        <v>165</v>
      </c>
      <c r="W186" s="106">
        <v>1.1578947368421053</v>
      </c>
      <c r="X186" s="160">
        <v>2</v>
      </c>
      <c r="Y186" s="211">
        <f>W186/X186</f>
        <v>0.5789473684210527</v>
      </c>
      <c r="Z186" s="445"/>
      <c r="AA186" s="238"/>
      <c r="AB186" s="315"/>
      <c r="AC186" s="347"/>
      <c r="AD186" s="237"/>
      <c r="AE186" s="181"/>
      <c r="AF186" s="337"/>
      <c r="AG186" s="347"/>
      <c r="AH186" s="11"/>
      <c r="AI186" s="54"/>
      <c r="AJ186" s="55"/>
      <c r="AK186" s="57"/>
      <c r="AL186" s="13"/>
      <c r="AM186" s="54"/>
      <c r="AN186" s="55"/>
      <c r="AO186" s="56"/>
      <c r="AP186" s="26"/>
      <c r="AQ186" s="54"/>
      <c r="AR186" s="55"/>
      <c r="AS186" s="57"/>
      <c r="AT186" s="13"/>
      <c r="AU186" s="54"/>
      <c r="AV186" s="55"/>
      <c r="AW186" s="56"/>
      <c r="AX186" s="104"/>
      <c r="AY186" s="182"/>
      <c r="AZ186" s="675"/>
      <c r="BA186" s="183"/>
      <c r="BB186" s="152"/>
      <c r="BC186" s="686"/>
      <c r="BD186" s="663"/>
      <c r="BE186" s="168"/>
      <c r="BF186" s="215"/>
      <c r="BG186" s="248"/>
      <c r="BH186" s="248"/>
      <c r="BI186" s="249"/>
    </row>
    <row r="187" spans="1:61" ht="12.75" customHeight="1">
      <c r="A187" s="546">
        <v>2</v>
      </c>
      <c r="B187" s="642" t="s">
        <v>736</v>
      </c>
      <c r="C187" s="111"/>
      <c r="D187" s="370"/>
      <c r="E187" s="383"/>
      <c r="F187" s="103">
        <f>S187+W187+AA187+AE187+AI187+AM187+AQ187+AU187+AY187+BC187</f>
        <v>9.032890434938489</v>
      </c>
      <c r="G187" s="212">
        <f>T187+X187+AB187+AF187+AJ187+AN187+AR187+AV187+AZ187+BD187</f>
        <v>19</v>
      </c>
      <c r="H187" s="283">
        <f>100*(F187/G187)</f>
        <v>47.541528604939415</v>
      </c>
      <c r="I187" s="115"/>
      <c r="J187" s="116"/>
      <c r="K187" s="276"/>
      <c r="L187" s="122"/>
      <c r="M187" s="121"/>
      <c r="N187" s="435"/>
      <c r="O187" s="504">
        <f>C187+F187+I187+L187</f>
        <v>9.032890434938489</v>
      </c>
      <c r="P187" s="475">
        <f>D187+G187+J187+M187</f>
        <v>19</v>
      </c>
      <c r="Q187" s="476">
        <f>100*O187/P187</f>
        <v>47.541528604939415</v>
      </c>
      <c r="R187" s="14" t="s">
        <v>163</v>
      </c>
      <c r="S187" s="238">
        <v>5.338166173692489</v>
      </c>
      <c r="T187" s="315">
        <v>10</v>
      </c>
      <c r="U187" s="349">
        <f>S187/T187</f>
        <v>0.5338166173692489</v>
      </c>
      <c r="V187" s="14" t="s">
        <v>163</v>
      </c>
      <c r="W187" s="106">
        <v>3.6947242612460003</v>
      </c>
      <c r="X187" s="160">
        <v>9</v>
      </c>
      <c r="Y187" s="211">
        <f>W187/X187</f>
        <v>0.41052491791622225</v>
      </c>
      <c r="Z187" s="445"/>
      <c r="AA187" s="238"/>
      <c r="AB187" s="315"/>
      <c r="AC187" s="347"/>
      <c r="AD187" s="237"/>
      <c r="AE187" s="181"/>
      <c r="AF187" s="337"/>
      <c r="AG187" s="347"/>
      <c r="AH187" s="11"/>
      <c r="AI187" s="54"/>
      <c r="AJ187" s="55"/>
      <c r="AK187" s="57"/>
      <c r="AL187" s="13"/>
      <c r="AM187" s="54"/>
      <c r="AN187" s="55"/>
      <c r="AO187" s="56"/>
      <c r="AP187" s="26"/>
      <c r="AQ187" s="54"/>
      <c r="AR187" s="55"/>
      <c r="AS187" s="57"/>
      <c r="AT187" s="13"/>
      <c r="AU187" s="54"/>
      <c r="AV187" s="55"/>
      <c r="AW187" s="56"/>
      <c r="AX187" s="104"/>
      <c r="AY187" s="182"/>
      <c r="AZ187" s="675"/>
      <c r="BA187" s="183"/>
      <c r="BB187" s="152"/>
      <c r="BC187" s="686"/>
      <c r="BD187" s="663"/>
      <c r="BE187" s="168"/>
      <c r="BF187" s="215"/>
      <c r="BG187" s="248"/>
      <c r="BH187" s="248"/>
      <c r="BI187" s="249"/>
    </row>
    <row r="188" spans="1:61" s="187" customFormat="1" ht="12.75" customHeight="1">
      <c r="A188" s="546">
        <v>2</v>
      </c>
      <c r="B188" s="643" t="s">
        <v>335</v>
      </c>
      <c r="C188" s="49">
        <f>AU188+AY188+BC188</f>
        <v>3.21</v>
      </c>
      <c r="D188" s="50">
        <f>AV188+AZ188+BD188</f>
        <v>5</v>
      </c>
      <c r="E188" s="305">
        <f>100*(C188/D188)</f>
        <v>64.2</v>
      </c>
      <c r="F188" s="103">
        <f>S188+W188+AA188+AE188+AI188+AM188+AQ188</f>
        <v>10.878319562071315</v>
      </c>
      <c r="G188" s="212">
        <f>T188+X188+AB188+AF188+AJ188+AN188+AR188</f>
        <v>34</v>
      </c>
      <c r="H188" s="283">
        <f>100*(F188/G188)</f>
        <v>31.995057535503868</v>
      </c>
      <c r="I188" s="115"/>
      <c r="J188" s="116"/>
      <c r="K188" s="276"/>
      <c r="L188" s="122"/>
      <c r="M188" s="121"/>
      <c r="N188" s="435"/>
      <c r="O188" s="505">
        <f>C188+F188+I188+L188</f>
        <v>14.088319562071316</v>
      </c>
      <c r="P188" s="392">
        <f>D188+G188+J188+M188</f>
        <v>39</v>
      </c>
      <c r="Q188" s="124">
        <f>100*O188/P188</f>
        <v>36.12389631300337</v>
      </c>
      <c r="R188" s="14" t="s">
        <v>163</v>
      </c>
      <c r="S188" s="238">
        <v>2.32580968064839</v>
      </c>
      <c r="T188" s="315">
        <v>5</v>
      </c>
      <c r="U188" s="709">
        <f>S188/T188</f>
        <v>0.46516193612967804</v>
      </c>
      <c r="V188" s="213" t="s">
        <v>163</v>
      </c>
      <c r="W188" s="418">
        <v>1.77</v>
      </c>
      <c r="X188" s="315">
        <v>4</v>
      </c>
      <c r="Y188" s="347">
        <v>0.443</v>
      </c>
      <c r="Z188" s="213" t="s">
        <v>163</v>
      </c>
      <c r="AA188" s="106">
        <v>1.0725098814229248</v>
      </c>
      <c r="AB188" s="160">
        <v>4</v>
      </c>
      <c r="AC188" s="211">
        <f>AA188/AB188</f>
        <v>0.2681274703557312</v>
      </c>
      <c r="AD188" s="213" t="s">
        <v>163</v>
      </c>
      <c r="AE188" s="105">
        <v>1.32</v>
      </c>
      <c r="AF188" s="160">
        <v>5</v>
      </c>
      <c r="AG188" s="56">
        <f>AE188/AF188</f>
        <v>0.264</v>
      </c>
      <c r="AH188" s="22" t="s">
        <v>163</v>
      </c>
      <c r="AI188" s="54">
        <v>2.07</v>
      </c>
      <c r="AJ188" s="55">
        <v>6</v>
      </c>
      <c r="AK188" s="57">
        <f>AI188/AJ188</f>
        <v>0.345</v>
      </c>
      <c r="AL188" s="14" t="s">
        <v>163</v>
      </c>
      <c r="AM188" s="54">
        <v>1.94</v>
      </c>
      <c r="AN188" s="55">
        <v>8</v>
      </c>
      <c r="AO188" s="56">
        <f>AM188/AN188</f>
        <v>0.2425</v>
      </c>
      <c r="AP188" s="22" t="s">
        <v>163</v>
      </c>
      <c r="AQ188" s="54">
        <v>0.38</v>
      </c>
      <c r="AR188" s="55">
        <v>2</v>
      </c>
      <c r="AS188" s="57">
        <v>0.19</v>
      </c>
      <c r="AT188" s="16" t="s">
        <v>165</v>
      </c>
      <c r="AU188" s="54">
        <v>1.53</v>
      </c>
      <c r="AV188" s="55">
        <v>2</v>
      </c>
      <c r="AW188" s="56">
        <v>0.76</v>
      </c>
      <c r="AX188" s="24" t="s">
        <v>165</v>
      </c>
      <c r="AY188" s="54">
        <v>1.1</v>
      </c>
      <c r="AZ188" s="62">
        <v>2</v>
      </c>
      <c r="BA188" s="57">
        <v>0.55</v>
      </c>
      <c r="BB188" s="16" t="s">
        <v>165</v>
      </c>
      <c r="BC188" s="126">
        <v>0.58</v>
      </c>
      <c r="BD188" s="65">
        <v>1</v>
      </c>
      <c r="BE188" s="56">
        <v>0.58</v>
      </c>
      <c r="BF188" s="215"/>
      <c r="BG188" s="189"/>
      <c r="BH188" s="189"/>
      <c r="BI188" s="190"/>
    </row>
    <row r="189" spans="1:61" ht="12.75" customHeight="1">
      <c r="A189" s="545">
        <v>2</v>
      </c>
      <c r="B189" s="643" t="s">
        <v>714</v>
      </c>
      <c r="C189" s="327"/>
      <c r="D189" s="318"/>
      <c r="E189" s="328"/>
      <c r="F189" s="103">
        <f>S189+W189+AA189+AE189+AI189+AM189+AQ189+AU189+AY189+BC189</f>
        <v>12.106979694782899</v>
      </c>
      <c r="G189" s="212">
        <f>T189+X189+AB189+AF189+AJ189+AN189+AR189+AV189+AZ189+BD189</f>
        <v>15</v>
      </c>
      <c r="H189" s="283">
        <f>100*(F189/G189)</f>
        <v>80.71319796521934</v>
      </c>
      <c r="I189" s="327"/>
      <c r="J189" s="408"/>
      <c r="K189" s="328"/>
      <c r="L189" s="327"/>
      <c r="M189" s="318"/>
      <c r="N189" s="328"/>
      <c r="O189" s="504">
        <f>C189+F189+I189+L189</f>
        <v>12.106979694782899</v>
      </c>
      <c r="P189" s="475">
        <f>D189+G189+J189+M189</f>
        <v>15</v>
      </c>
      <c r="Q189" s="476">
        <f>100*O189/P189</f>
        <v>80.71319796521932</v>
      </c>
      <c r="R189" s="14" t="s">
        <v>163</v>
      </c>
      <c r="S189" s="238">
        <v>7.732191439559861</v>
      </c>
      <c r="T189" s="315">
        <v>9</v>
      </c>
      <c r="U189" s="349">
        <f>S189/T189</f>
        <v>0.8591323821733179</v>
      </c>
      <c r="V189" s="14" t="s">
        <v>163</v>
      </c>
      <c r="W189" s="106">
        <v>3.4462168266516096</v>
      </c>
      <c r="X189" s="160">
        <v>5</v>
      </c>
      <c r="Y189" s="211">
        <f>W189/X189</f>
        <v>0.6892433653303219</v>
      </c>
      <c r="Z189" s="14" t="s">
        <v>163</v>
      </c>
      <c r="AA189" s="106">
        <v>0.9285714285714286</v>
      </c>
      <c r="AB189" s="160">
        <v>1</v>
      </c>
      <c r="AC189" s="211">
        <f>AA189/AB189</f>
        <v>0.9285714285714286</v>
      </c>
      <c r="AD189" s="842"/>
      <c r="AE189" s="319"/>
      <c r="AF189" s="319"/>
      <c r="AG189" s="353"/>
      <c r="AH189" s="362"/>
      <c r="AI189" s="54"/>
      <c r="AJ189" s="55"/>
      <c r="AK189" s="57"/>
      <c r="AL189" s="738"/>
      <c r="AM189" s="248"/>
      <c r="AN189" s="248"/>
      <c r="AO189" s="249"/>
      <c r="AP189" s="323"/>
      <c r="AQ189" s="248"/>
      <c r="AR189" s="248"/>
      <c r="AS189" s="324"/>
      <c r="AT189" s="325"/>
      <c r="AU189" s="248"/>
      <c r="AV189" s="248"/>
      <c r="AW189" s="249"/>
      <c r="AX189" s="323"/>
      <c r="AY189" s="248"/>
      <c r="AZ189" s="674"/>
      <c r="BA189" s="324"/>
      <c r="BB189" s="325"/>
      <c r="BC189" s="685"/>
      <c r="BD189" s="253"/>
      <c r="BE189" s="249"/>
      <c r="BF189" s="323"/>
      <c r="BG189" s="248"/>
      <c r="BH189" s="248"/>
      <c r="BI189" s="249"/>
    </row>
    <row r="190" spans="1:61" ht="12.75" customHeight="1">
      <c r="A190" s="546">
        <v>2</v>
      </c>
      <c r="B190" s="642" t="s">
        <v>781</v>
      </c>
      <c r="C190" s="49">
        <v>3</v>
      </c>
      <c r="D190" s="51">
        <v>3</v>
      </c>
      <c r="E190" s="305">
        <f>100*(C190/D190)</f>
        <v>100</v>
      </c>
      <c r="F190" s="646">
        <f>S190-1.5</f>
        <v>5.595966417545365</v>
      </c>
      <c r="G190" s="468">
        <f>T190-3</f>
        <v>8</v>
      </c>
      <c r="H190" s="693">
        <f>100*(F190/G190)</f>
        <v>69.94958021931707</v>
      </c>
      <c r="I190" s="115"/>
      <c r="J190" s="116"/>
      <c r="K190" s="276"/>
      <c r="L190" s="122"/>
      <c r="M190" s="121"/>
      <c r="N190" s="435"/>
      <c r="O190" s="505">
        <f>C190+F190+I190+L190</f>
        <v>8.595966417545366</v>
      </c>
      <c r="P190" s="392">
        <f>D190+G190+J190+M190</f>
        <v>11</v>
      </c>
      <c r="Q190" s="124">
        <f>100*O190/P190</f>
        <v>78.14514925041242</v>
      </c>
      <c r="R190" s="213" t="s">
        <v>163</v>
      </c>
      <c r="S190" s="238">
        <v>7.095966417545365</v>
      </c>
      <c r="T190" s="315">
        <v>11</v>
      </c>
      <c r="U190" s="349">
        <f>S190/T190</f>
        <v>0.6450878561404877</v>
      </c>
      <c r="V190" s="603"/>
      <c r="W190" s="238"/>
      <c r="X190" s="315"/>
      <c r="Y190" s="559"/>
      <c r="Z190" s="445"/>
      <c r="AA190" s="238"/>
      <c r="AB190" s="315"/>
      <c r="AC190" s="347"/>
      <c r="AD190" s="237"/>
      <c r="AE190" s="181"/>
      <c r="AF190" s="337"/>
      <c r="AG190" s="347"/>
      <c r="AH190" s="11"/>
      <c r="AI190" s="54"/>
      <c r="AJ190" s="55"/>
      <c r="AK190" s="57"/>
      <c r="AL190" s="13"/>
      <c r="AM190" s="54"/>
      <c r="AN190" s="55"/>
      <c r="AO190" s="56"/>
      <c r="AP190" s="26"/>
      <c r="AQ190" s="54"/>
      <c r="AR190" s="55"/>
      <c r="AS190" s="57"/>
      <c r="AT190" s="13"/>
      <c r="AU190" s="54"/>
      <c r="AV190" s="55"/>
      <c r="AW190" s="56"/>
      <c r="AX190" s="104"/>
      <c r="AY190" s="182"/>
      <c r="AZ190" s="675"/>
      <c r="BA190" s="183"/>
      <c r="BB190" s="152"/>
      <c r="BC190" s="686"/>
      <c r="BD190" s="663"/>
      <c r="BE190" s="168"/>
      <c r="BF190" s="215"/>
      <c r="BG190" s="248"/>
      <c r="BH190" s="248"/>
      <c r="BI190" s="249"/>
    </row>
    <row r="191" spans="1:61" s="188" customFormat="1" ht="12.75" customHeight="1">
      <c r="A191" s="546">
        <v>2</v>
      </c>
      <c r="B191" s="642" t="s">
        <v>198</v>
      </c>
      <c r="C191" s="49">
        <f>AA191+AE191+AI191+AM191+AQ191+AU191+AY191+BC191</f>
        <v>18.588247240543815</v>
      </c>
      <c r="D191" s="51">
        <f>AB191+AF191+AJ191+AN191+AR191+AV191+AZ191+BD191</f>
        <v>26</v>
      </c>
      <c r="E191" s="305">
        <f>100*(C191/D191)</f>
        <v>71.4932586174762</v>
      </c>
      <c r="F191" s="247">
        <f>S191+W191</f>
        <v>3.148592806160533</v>
      </c>
      <c r="G191" s="267">
        <f>T191+X191</f>
        <v>16</v>
      </c>
      <c r="H191" s="283">
        <f>100*(F191/G191)</f>
        <v>19.67870503850333</v>
      </c>
      <c r="I191" s="115"/>
      <c r="J191" s="116"/>
      <c r="K191" s="276"/>
      <c r="L191" s="122"/>
      <c r="M191" s="121"/>
      <c r="N191" s="435"/>
      <c r="O191" s="505">
        <f>C191+F191+I191+L191</f>
        <v>21.736840046704348</v>
      </c>
      <c r="P191" s="392">
        <f>D191+G191+J191+M191</f>
        <v>42</v>
      </c>
      <c r="Q191" s="124">
        <f>100*O191/P191</f>
        <v>51.754381063581775</v>
      </c>
      <c r="R191" s="213" t="s">
        <v>163</v>
      </c>
      <c r="S191" s="238">
        <v>1.9628465234577286</v>
      </c>
      <c r="T191" s="315">
        <v>8</v>
      </c>
      <c r="U191" s="349">
        <f>S191/T191</f>
        <v>0.24535581543221607</v>
      </c>
      <c r="V191" s="14" t="s">
        <v>163</v>
      </c>
      <c r="W191" s="106">
        <v>1.1857462827028042</v>
      </c>
      <c r="X191" s="160">
        <v>8</v>
      </c>
      <c r="Y191" s="211">
        <f>W191/X191</f>
        <v>0.14821828533785053</v>
      </c>
      <c r="Z191" s="16" t="s">
        <v>165</v>
      </c>
      <c r="AA191" s="332">
        <v>7.3654161138139465</v>
      </c>
      <c r="AB191" s="333">
        <v>10</v>
      </c>
      <c r="AC191" s="346">
        <f>AA191/AB191</f>
        <v>0.7365416113813946</v>
      </c>
      <c r="AD191" s="184" t="s">
        <v>165</v>
      </c>
      <c r="AE191" s="156">
        <v>6.922831126729868</v>
      </c>
      <c r="AF191" s="65">
        <v>9</v>
      </c>
      <c r="AG191" s="56">
        <f>AE191/AF191</f>
        <v>0.7692034585255408</v>
      </c>
      <c r="AH191" s="24" t="s">
        <v>165</v>
      </c>
      <c r="AI191" s="54">
        <v>3.83</v>
      </c>
      <c r="AJ191" s="55">
        <v>6</v>
      </c>
      <c r="AK191" s="57">
        <f>AI191/AJ191</f>
        <v>0.6383333333333333</v>
      </c>
      <c r="AL191" s="16" t="s">
        <v>165</v>
      </c>
      <c r="AM191" s="54">
        <v>0.47</v>
      </c>
      <c r="AN191" s="55">
        <v>1</v>
      </c>
      <c r="AO191" s="56">
        <v>0.47</v>
      </c>
      <c r="AP191" s="11"/>
      <c r="AQ191" s="54"/>
      <c r="AR191" s="61"/>
      <c r="AS191" s="76"/>
      <c r="AT191" s="13"/>
      <c r="AU191" s="54"/>
      <c r="AV191" s="55"/>
      <c r="AW191" s="56"/>
      <c r="AX191" s="11"/>
      <c r="AY191" s="54"/>
      <c r="AZ191" s="62"/>
      <c r="BA191" s="57"/>
      <c r="BB191" s="20"/>
      <c r="BC191" s="652"/>
      <c r="BD191" s="65"/>
      <c r="BE191" s="56"/>
      <c r="BF191" s="215"/>
      <c r="BG191" s="189"/>
      <c r="BH191" s="189"/>
      <c r="BI191" s="190"/>
    </row>
    <row r="192" spans="1:61" s="188" customFormat="1" ht="12.75" customHeight="1">
      <c r="A192" s="546">
        <v>2</v>
      </c>
      <c r="B192" s="643" t="s">
        <v>53</v>
      </c>
      <c r="C192" s="111"/>
      <c r="D192" s="112"/>
      <c r="E192" s="306"/>
      <c r="F192" s="103">
        <f>S192+W192+AA192+AE192+AI192+AM192+AQ192+AU192+AY192+BC192</f>
        <v>7.037929864253393</v>
      </c>
      <c r="G192" s="212">
        <f>T192+X192+AB192+AF192+AJ192+AN192+AR192+AV192+AZ192+BD192</f>
        <v>10</v>
      </c>
      <c r="H192" s="283">
        <f>100*(F192/G192)</f>
        <v>70.37929864253394</v>
      </c>
      <c r="I192" s="115"/>
      <c r="J192" s="116"/>
      <c r="K192" s="276"/>
      <c r="L192" s="122"/>
      <c r="M192" s="121"/>
      <c r="N192" s="435"/>
      <c r="O192" s="504">
        <f>C192+F192+I192+L192</f>
        <v>7.037929864253393</v>
      </c>
      <c r="P192" s="475">
        <f>D192+G192+J192+M192</f>
        <v>10</v>
      </c>
      <c r="Q192" s="476">
        <f>100*O192/P192</f>
        <v>70.37929864253394</v>
      </c>
      <c r="R192" s="14" t="s">
        <v>163</v>
      </c>
      <c r="S192" s="418">
        <v>1.7</v>
      </c>
      <c r="T192" s="369">
        <v>2</v>
      </c>
      <c r="U192" s="349">
        <f>S192/T192</f>
        <v>0.85</v>
      </c>
      <c r="V192" s="213" t="s">
        <v>163</v>
      </c>
      <c r="W192" s="105">
        <v>1.2125</v>
      </c>
      <c r="X192" s="160">
        <v>2</v>
      </c>
      <c r="Y192" s="56">
        <f>W192/X192</f>
        <v>0.60625</v>
      </c>
      <c r="Z192" s="14" t="s">
        <v>163</v>
      </c>
      <c r="AA192" s="105">
        <v>0.8823529411764706</v>
      </c>
      <c r="AB192" s="160">
        <v>1</v>
      </c>
      <c r="AC192" s="211">
        <f>AA192/AB192</f>
        <v>0.8823529411764706</v>
      </c>
      <c r="AD192" s="14" t="s">
        <v>163</v>
      </c>
      <c r="AE192" s="59">
        <v>0.61</v>
      </c>
      <c r="AF192" s="65">
        <v>1</v>
      </c>
      <c r="AG192" s="56">
        <f>AE192/AF192</f>
        <v>0.61</v>
      </c>
      <c r="AH192" s="22" t="s">
        <v>163</v>
      </c>
      <c r="AI192" s="70">
        <v>0.9230769230769231</v>
      </c>
      <c r="AJ192" s="55">
        <v>1</v>
      </c>
      <c r="AK192" s="57">
        <f>AI192/AJ192</f>
        <v>0.9230769230769231</v>
      </c>
      <c r="AL192" s="13"/>
      <c r="AM192" s="54"/>
      <c r="AN192" s="55"/>
      <c r="AO192" s="56"/>
      <c r="AP192" s="22" t="s">
        <v>163</v>
      </c>
      <c r="AQ192" s="54">
        <v>0.26</v>
      </c>
      <c r="AR192" s="55">
        <v>1</v>
      </c>
      <c r="AS192" s="57">
        <v>0.26</v>
      </c>
      <c r="AT192" s="14" t="s">
        <v>163</v>
      </c>
      <c r="AU192" s="54">
        <v>0.58</v>
      </c>
      <c r="AV192" s="55">
        <v>1</v>
      </c>
      <c r="AW192" s="56">
        <v>0.58</v>
      </c>
      <c r="AX192" s="22" t="s">
        <v>163</v>
      </c>
      <c r="AY192" s="54">
        <v>0.87</v>
      </c>
      <c r="AZ192" s="62">
        <v>1</v>
      </c>
      <c r="BA192" s="57">
        <v>0.87</v>
      </c>
      <c r="BB192" s="18"/>
      <c r="BC192" s="126"/>
      <c r="BD192" s="66"/>
      <c r="BE192" s="56"/>
      <c r="BF192" s="215"/>
      <c r="BG192" s="189"/>
      <c r="BH192" s="189"/>
      <c r="BI192" s="190"/>
    </row>
    <row r="193" spans="1:61" s="188" customFormat="1" ht="12.75" customHeight="1">
      <c r="A193" s="545">
        <v>2</v>
      </c>
      <c r="B193" s="643" t="s">
        <v>699</v>
      </c>
      <c r="C193" s="49">
        <f>0.92+AE193+AI193+AM193+AQ193+AU193+AY193+BC193</f>
        <v>6.946666666666667</v>
      </c>
      <c r="D193" s="51">
        <f>1+AF193+AJ193+AN193+AR193+AV193+AZ193+BD193</f>
        <v>9</v>
      </c>
      <c r="E193" s="305">
        <f>100*(C193/D193)</f>
        <v>77.18518518518519</v>
      </c>
      <c r="F193" s="247">
        <f>S193+W193+AA193</f>
        <v>8.162864280166081</v>
      </c>
      <c r="G193" s="267">
        <f>T193+X193+AB193</f>
        <v>27</v>
      </c>
      <c r="H193" s="283">
        <f>100*(F193/G193)</f>
        <v>30.232830667281785</v>
      </c>
      <c r="I193" s="115"/>
      <c r="J193" s="116"/>
      <c r="K193" s="276"/>
      <c r="L193" s="122"/>
      <c r="M193" s="121"/>
      <c r="N193" s="435"/>
      <c r="O193" s="505">
        <f>C193+F193+I193+L193</f>
        <v>15.109530946832749</v>
      </c>
      <c r="P193" s="392">
        <f>D193+G193+J193+M193</f>
        <v>36</v>
      </c>
      <c r="Q193" s="124">
        <f>100*O193/P193</f>
        <v>41.970919296757636</v>
      </c>
      <c r="R193" s="213" t="s">
        <v>163</v>
      </c>
      <c r="S193" s="238">
        <v>3.6271178406152935</v>
      </c>
      <c r="T193" s="315">
        <v>9</v>
      </c>
      <c r="U193" s="349">
        <f>S193/T193</f>
        <v>0.4030130934016993</v>
      </c>
      <c r="V193" s="213" t="s">
        <v>163</v>
      </c>
      <c r="W193" s="106">
        <v>2.5467822636300896</v>
      </c>
      <c r="X193" s="160">
        <v>11</v>
      </c>
      <c r="Y193" s="211">
        <f>W193/X193</f>
        <v>0.23152566033000815</v>
      </c>
      <c r="Z193" s="14" t="s">
        <v>163</v>
      </c>
      <c r="AA193" s="332">
        <v>1.9889641759206975</v>
      </c>
      <c r="AB193" s="333">
        <v>7</v>
      </c>
      <c r="AC193" s="346">
        <f>AA193/AB193</f>
        <v>0.2841377394172425</v>
      </c>
      <c r="AD193" s="184" t="s">
        <v>165</v>
      </c>
      <c r="AE193" s="156">
        <v>1.4833333333333334</v>
      </c>
      <c r="AF193" s="65">
        <v>2</v>
      </c>
      <c r="AG193" s="56">
        <f>AE193/AF193</f>
        <v>0.7416666666666667</v>
      </c>
      <c r="AH193" s="24" t="s">
        <v>165</v>
      </c>
      <c r="AI193" s="54">
        <v>0.8333333333333334</v>
      </c>
      <c r="AJ193" s="55">
        <v>1</v>
      </c>
      <c r="AK193" s="57">
        <f>AI193/AJ193</f>
        <v>0.8333333333333334</v>
      </c>
      <c r="AL193" s="16" t="s">
        <v>165</v>
      </c>
      <c r="AM193" s="54">
        <v>2.36</v>
      </c>
      <c r="AN193" s="55">
        <v>3</v>
      </c>
      <c r="AO193" s="56">
        <v>0.79</v>
      </c>
      <c r="AP193" s="24" t="s">
        <v>165</v>
      </c>
      <c r="AQ193" s="54">
        <v>1.35</v>
      </c>
      <c r="AR193" s="55">
        <v>2</v>
      </c>
      <c r="AS193" s="57">
        <v>0.68</v>
      </c>
      <c r="AT193" s="13"/>
      <c r="AU193" s="54"/>
      <c r="AV193" s="55"/>
      <c r="AW193" s="56"/>
      <c r="AX193" s="11"/>
      <c r="AY193" s="54"/>
      <c r="AZ193" s="62"/>
      <c r="BA193" s="57"/>
      <c r="BB193" s="20"/>
      <c r="BC193" s="652"/>
      <c r="BD193" s="65"/>
      <c r="BE193" s="56"/>
      <c r="BF193" s="215"/>
      <c r="BG193" s="189"/>
      <c r="BH193" s="189"/>
      <c r="BI193" s="190"/>
    </row>
    <row r="194" spans="1:61" s="188" customFormat="1" ht="12.75" customHeight="1">
      <c r="A194" s="546">
        <v>2</v>
      </c>
      <c r="B194" s="642" t="s">
        <v>368</v>
      </c>
      <c r="C194" s="111"/>
      <c r="D194" s="112"/>
      <c r="E194" s="306"/>
      <c r="F194" s="103">
        <f>S194+W194+AA194+AE194+AI194+AM194+AQ194+AU194+AY194+BC194</f>
        <v>1.0499999999999998</v>
      </c>
      <c r="G194" s="212">
        <f>T194+X194+AB194+AF194+AJ194+AN194+AR194+AV194+AZ194+BD194</f>
        <v>3</v>
      </c>
      <c r="H194" s="283">
        <f>100*(F194/G194)</f>
        <v>34.99999999999999</v>
      </c>
      <c r="I194" s="115"/>
      <c r="J194" s="116"/>
      <c r="K194" s="276"/>
      <c r="L194" s="122"/>
      <c r="M194" s="121"/>
      <c r="N194" s="435"/>
      <c r="O194" s="504">
        <f>C194+F194+I194+L194</f>
        <v>1.0499999999999998</v>
      </c>
      <c r="P194" s="475">
        <f>D194+G194+J194+M194</f>
        <v>3</v>
      </c>
      <c r="Q194" s="476">
        <f>100*O194/P194</f>
        <v>34.99999999999999</v>
      </c>
      <c r="R194" s="176"/>
      <c r="S194" s="439"/>
      <c r="T194" s="439"/>
      <c r="U194" s="538"/>
      <c r="V194" s="14" t="s">
        <v>163</v>
      </c>
      <c r="W194" s="106">
        <v>0.48</v>
      </c>
      <c r="X194" s="160">
        <v>1</v>
      </c>
      <c r="Y194" s="211">
        <f>W194/X194</f>
        <v>0.48</v>
      </c>
      <c r="Z194" s="176"/>
      <c r="AA194" s="59"/>
      <c r="AB194" s="66"/>
      <c r="AC194" s="56"/>
      <c r="AD194" s="14" t="s">
        <v>163</v>
      </c>
      <c r="AE194" s="59">
        <v>0.41</v>
      </c>
      <c r="AF194" s="66">
        <v>1</v>
      </c>
      <c r="AG194" s="56">
        <f>AE194/AF194</f>
        <v>0.41</v>
      </c>
      <c r="AH194" s="11"/>
      <c r="AI194" s="54"/>
      <c r="AJ194" s="55"/>
      <c r="AK194" s="57"/>
      <c r="AL194" s="13"/>
      <c r="AM194" s="54"/>
      <c r="AN194" s="55"/>
      <c r="AO194" s="56"/>
      <c r="AP194" s="22" t="s">
        <v>163</v>
      </c>
      <c r="AQ194" s="54">
        <v>0.16</v>
      </c>
      <c r="AR194" s="55">
        <v>1</v>
      </c>
      <c r="AS194" s="57">
        <v>0.16</v>
      </c>
      <c r="AT194" s="13"/>
      <c r="AU194" s="54"/>
      <c r="AV194" s="67"/>
      <c r="AW194" s="68"/>
      <c r="AX194" s="11"/>
      <c r="AY194" s="54"/>
      <c r="AZ194" s="62"/>
      <c r="BA194" s="57"/>
      <c r="BB194" s="13"/>
      <c r="BC194" s="126"/>
      <c r="BD194" s="65"/>
      <c r="BE194" s="56"/>
      <c r="BF194" s="215"/>
      <c r="BG194" s="189"/>
      <c r="BH194" s="189"/>
      <c r="BI194" s="190"/>
    </row>
    <row r="195" spans="1:61" s="187" customFormat="1" ht="12.75" customHeight="1">
      <c r="A195" s="546">
        <v>2</v>
      </c>
      <c r="B195" s="643" t="s">
        <v>219</v>
      </c>
      <c r="C195" s="111"/>
      <c r="D195" s="112"/>
      <c r="E195" s="306"/>
      <c r="F195" s="103">
        <f>S195+W195+AA195+AE195+AI195+AM195+AQ195+AU195+AY195+BC195</f>
        <v>9.61</v>
      </c>
      <c r="G195" s="212">
        <f>T195+X195+AB195+AF195+AJ195+AN195+AR195+AV195+AZ195+BD195</f>
        <v>11</v>
      </c>
      <c r="H195" s="283">
        <f>100*(F195/G195)</f>
        <v>87.36363636363636</v>
      </c>
      <c r="I195" s="115"/>
      <c r="J195" s="116"/>
      <c r="K195" s="276"/>
      <c r="L195" s="122"/>
      <c r="M195" s="121"/>
      <c r="N195" s="435"/>
      <c r="O195" s="504">
        <f>C195+F195+I195+L195</f>
        <v>9.61</v>
      </c>
      <c r="P195" s="475">
        <f>D195+G195+J195+M195</f>
        <v>11</v>
      </c>
      <c r="Q195" s="476">
        <f>100*O195/P195</f>
        <v>87.36363636363636</v>
      </c>
      <c r="R195" s="14" t="s">
        <v>163</v>
      </c>
      <c r="S195" s="332">
        <v>1</v>
      </c>
      <c r="T195" s="333">
        <v>1</v>
      </c>
      <c r="U195" s="602">
        <f>S195/T195</f>
        <v>1</v>
      </c>
      <c r="V195" s="213" t="s">
        <v>163</v>
      </c>
      <c r="W195" s="106">
        <v>1</v>
      </c>
      <c r="X195" s="160">
        <v>1</v>
      </c>
      <c r="Y195" s="211">
        <f>W195/X195</f>
        <v>1</v>
      </c>
      <c r="Z195" s="14" t="s">
        <v>163</v>
      </c>
      <c r="AA195" s="238">
        <v>1</v>
      </c>
      <c r="AB195" s="315">
        <v>1</v>
      </c>
      <c r="AC195" s="347">
        <v>1</v>
      </c>
      <c r="AD195" s="13"/>
      <c r="AE195" s="59"/>
      <c r="AF195" s="132"/>
      <c r="AG195" s="56"/>
      <c r="AH195" s="22" t="s">
        <v>163</v>
      </c>
      <c r="AI195" s="54">
        <v>0.97</v>
      </c>
      <c r="AJ195" s="55">
        <v>1</v>
      </c>
      <c r="AK195" s="57">
        <f>AI195/AJ195</f>
        <v>0.97</v>
      </c>
      <c r="AL195" s="13"/>
      <c r="AM195" s="54"/>
      <c r="AN195" s="55"/>
      <c r="AO195" s="56"/>
      <c r="AP195" s="26"/>
      <c r="AQ195" s="54"/>
      <c r="AR195" s="61"/>
      <c r="AS195" s="76"/>
      <c r="AT195" s="14" t="s">
        <v>163</v>
      </c>
      <c r="AU195" s="54">
        <v>1.37</v>
      </c>
      <c r="AV195" s="55">
        <v>2</v>
      </c>
      <c r="AW195" s="56">
        <v>0.68</v>
      </c>
      <c r="AX195" s="22" t="s">
        <v>163</v>
      </c>
      <c r="AY195" s="54">
        <v>1.96</v>
      </c>
      <c r="AZ195" s="62">
        <v>2</v>
      </c>
      <c r="BA195" s="57">
        <v>0.98</v>
      </c>
      <c r="BB195" s="14" t="s">
        <v>163</v>
      </c>
      <c r="BC195" s="126">
        <v>2.31</v>
      </c>
      <c r="BD195" s="65">
        <v>3</v>
      </c>
      <c r="BE195" s="56">
        <v>0.77</v>
      </c>
      <c r="BF195" s="215"/>
      <c r="BG195" s="189"/>
      <c r="BH195" s="189"/>
      <c r="BI195" s="190"/>
    </row>
    <row r="196" spans="1:61" ht="12" customHeight="1">
      <c r="A196" s="546">
        <v>2</v>
      </c>
      <c r="B196" s="642" t="s">
        <v>823</v>
      </c>
      <c r="C196" s="111"/>
      <c r="D196" s="112"/>
      <c r="E196" s="306"/>
      <c r="F196" s="103">
        <f>S196+W196+AA196+AE196+AI196+AM196+AQ196+AU196+AY196+BC196</f>
        <v>0.21428571428571427</v>
      </c>
      <c r="G196" s="212">
        <f>T196+X196+AB196+AF196+AJ196+AN196+AR196+AV196+AZ196+BD196</f>
        <v>1</v>
      </c>
      <c r="H196" s="283">
        <f>100*(F196/G196)</f>
        <v>21.428571428571427</v>
      </c>
      <c r="I196" s="115"/>
      <c r="J196" s="116"/>
      <c r="K196" s="276"/>
      <c r="L196" s="122"/>
      <c r="M196" s="121"/>
      <c r="N196" s="435"/>
      <c r="O196" s="505"/>
      <c r="P196" s="392"/>
      <c r="Q196" s="124"/>
      <c r="R196" s="14" t="s">
        <v>163</v>
      </c>
      <c r="S196" s="238">
        <v>0.21428571428571427</v>
      </c>
      <c r="T196" s="315">
        <v>1</v>
      </c>
      <c r="U196" s="349">
        <f>S196/T196</f>
        <v>0.21428571428571427</v>
      </c>
      <c r="V196" s="603"/>
      <c r="W196" s="238"/>
      <c r="X196" s="315"/>
      <c r="Y196" s="559"/>
      <c r="Z196" s="445"/>
      <c r="AA196" s="238"/>
      <c r="AB196" s="315"/>
      <c r="AC196" s="347"/>
      <c r="AD196" s="237"/>
      <c r="AE196" s="181"/>
      <c r="AF196" s="337"/>
      <c r="AG196" s="347"/>
      <c r="AH196" s="11"/>
      <c r="AI196" s="54"/>
      <c r="AJ196" s="55"/>
      <c r="AK196" s="57"/>
      <c r="AL196" s="13"/>
      <c r="AM196" s="54"/>
      <c r="AN196" s="55"/>
      <c r="AO196" s="56"/>
      <c r="AP196" s="26"/>
      <c r="AQ196" s="54"/>
      <c r="AR196" s="55"/>
      <c r="AS196" s="57"/>
      <c r="AT196" s="13"/>
      <c r="AU196" s="54"/>
      <c r="AV196" s="55"/>
      <c r="AW196" s="56"/>
      <c r="AX196" s="104"/>
      <c r="AY196" s="182"/>
      <c r="AZ196" s="675"/>
      <c r="BA196" s="183"/>
      <c r="BB196" s="152"/>
      <c r="BC196" s="686"/>
      <c r="BD196" s="663"/>
      <c r="BE196" s="168"/>
      <c r="BF196" s="215"/>
      <c r="BG196" s="248"/>
      <c r="BH196" s="248"/>
      <c r="BI196" s="249"/>
    </row>
    <row r="197" spans="1:61" ht="12" customHeight="1">
      <c r="A197" s="546">
        <v>2</v>
      </c>
      <c r="B197" s="642" t="s">
        <v>802</v>
      </c>
      <c r="C197" s="111"/>
      <c r="D197" s="112"/>
      <c r="E197" s="306"/>
      <c r="F197" s="646">
        <f>S197</f>
        <v>0.08</v>
      </c>
      <c r="G197" s="468">
        <f>T197</f>
        <v>1</v>
      </c>
      <c r="H197" s="283">
        <f>100*(F197/G197)</f>
        <v>8</v>
      </c>
      <c r="I197" s="115"/>
      <c r="J197" s="116"/>
      <c r="K197" s="276"/>
      <c r="L197" s="122"/>
      <c r="M197" s="121"/>
      <c r="N197" s="435"/>
      <c r="O197" s="504">
        <f>C197+F197+I197+L197</f>
        <v>0.08</v>
      </c>
      <c r="P197" s="475">
        <f>D197+G197+J197+M197</f>
        <v>1</v>
      </c>
      <c r="Q197" s="476">
        <f>100*O197/P197</f>
        <v>8</v>
      </c>
      <c r="R197" s="213" t="s">
        <v>163</v>
      </c>
      <c r="S197" s="238">
        <v>0.08</v>
      </c>
      <c r="T197" s="60">
        <v>1</v>
      </c>
      <c r="U197" s="349">
        <f>S197/T197</f>
        <v>0.08</v>
      </c>
      <c r="V197" s="603"/>
      <c r="W197" s="238"/>
      <c r="X197" s="315"/>
      <c r="Y197" s="559"/>
      <c r="Z197" s="445"/>
      <c r="AA197" s="238"/>
      <c r="AB197" s="315"/>
      <c r="AC197" s="347"/>
      <c r="AD197" s="237"/>
      <c r="AE197" s="181"/>
      <c r="AF197" s="337"/>
      <c r="AG197" s="347"/>
      <c r="AH197" s="11"/>
      <c r="AI197" s="54"/>
      <c r="AJ197" s="55"/>
      <c r="AK197" s="57"/>
      <c r="AL197" s="13"/>
      <c r="AM197" s="54"/>
      <c r="AN197" s="55"/>
      <c r="AO197" s="56"/>
      <c r="AP197" s="26"/>
      <c r="AQ197" s="54"/>
      <c r="AR197" s="55"/>
      <c r="AS197" s="57"/>
      <c r="AT197" s="13"/>
      <c r="AU197" s="54"/>
      <c r="AV197" s="55"/>
      <c r="AW197" s="56"/>
      <c r="AX197" s="104"/>
      <c r="AY197" s="182"/>
      <c r="AZ197" s="675"/>
      <c r="BA197" s="183"/>
      <c r="BB197" s="152"/>
      <c r="BC197" s="686"/>
      <c r="BD197" s="663"/>
      <c r="BE197" s="168"/>
      <c r="BF197" s="215"/>
      <c r="BG197" s="248"/>
      <c r="BH197" s="248"/>
      <c r="BI197" s="249"/>
    </row>
    <row r="198" spans="1:61" s="188" customFormat="1" ht="12.75" customHeight="1">
      <c r="A198" s="545">
        <v>2</v>
      </c>
      <c r="B198" s="756" t="s">
        <v>392</v>
      </c>
      <c r="C198" s="49">
        <f>AE198+AQ198+AU198</f>
        <v>2.1</v>
      </c>
      <c r="D198" s="50">
        <f>AF198+AR198+AV198</f>
        <v>4</v>
      </c>
      <c r="E198" s="305">
        <f>100*(C198/D198)</f>
        <v>52.5</v>
      </c>
      <c r="F198" s="103">
        <f>W198+AA198+AI198+AM198</f>
        <v>1.3529244829244829</v>
      </c>
      <c r="G198" s="212">
        <f>X198+AB198+AJ198+AN198</f>
        <v>6</v>
      </c>
      <c r="H198" s="283">
        <f>100*(F198/G198)</f>
        <v>22.548741382074713</v>
      </c>
      <c r="I198" s="115"/>
      <c r="J198" s="116"/>
      <c r="K198" s="276"/>
      <c r="L198" s="122"/>
      <c r="M198" s="121"/>
      <c r="N198" s="435"/>
      <c r="O198" s="505">
        <f>C198+F198+I198+L198</f>
        <v>3.452924482924483</v>
      </c>
      <c r="P198" s="392">
        <f>D198+G198+J198+M198</f>
        <v>10</v>
      </c>
      <c r="Q198" s="124">
        <f>100*O198/P198</f>
        <v>34.52924482924483</v>
      </c>
      <c r="R198" s="213" t="s">
        <v>163</v>
      </c>
      <c r="S198" s="589">
        <v>0.6037593984962406</v>
      </c>
      <c r="T198" s="590">
        <v>2</v>
      </c>
      <c r="U198" s="57">
        <f>S198/T198</f>
        <v>0.3018796992481203</v>
      </c>
      <c r="V198" s="14" t="s">
        <v>163</v>
      </c>
      <c r="W198" s="106">
        <v>0.3852813852813853</v>
      </c>
      <c r="X198" s="160">
        <v>2</v>
      </c>
      <c r="Y198" s="211">
        <f>W198/X198</f>
        <v>0.19264069264069264</v>
      </c>
      <c r="Z198" s="14" t="s">
        <v>163</v>
      </c>
      <c r="AA198" s="105">
        <v>0.5976430976430976</v>
      </c>
      <c r="AB198" s="160">
        <v>2</v>
      </c>
      <c r="AC198" s="211">
        <v>0.2988215488215488</v>
      </c>
      <c r="AD198" s="185" t="s">
        <v>165</v>
      </c>
      <c r="AE198" s="105">
        <v>1.24</v>
      </c>
      <c r="AF198" s="160">
        <v>2</v>
      </c>
      <c r="AG198" s="56">
        <f>AE198/AF198</f>
        <v>0.62</v>
      </c>
      <c r="AH198" s="22" t="s">
        <v>163</v>
      </c>
      <c r="AI198" s="54">
        <v>0.19</v>
      </c>
      <c r="AJ198" s="55">
        <v>1</v>
      </c>
      <c r="AK198" s="57">
        <f>AI198/AJ198</f>
        <v>0.19</v>
      </c>
      <c r="AL198" s="14" t="s">
        <v>163</v>
      </c>
      <c r="AM198" s="54">
        <v>0.18</v>
      </c>
      <c r="AN198" s="55">
        <v>1</v>
      </c>
      <c r="AO198" s="56">
        <v>0.18</v>
      </c>
      <c r="AP198" s="24" t="s">
        <v>165</v>
      </c>
      <c r="AQ198" s="54">
        <v>0.55</v>
      </c>
      <c r="AR198" s="55">
        <v>1</v>
      </c>
      <c r="AS198" s="57">
        <v>0.55</v>
      </c>
      <c r="AT198" s="16" t="s">
        <v>165</v>
      </c>
      <c r="AU198" s="54">
        <v>0.31</v>
      </c>
      <c r="AV198" s="55">
        <v>1</v>
      </c>
      <c r="AW198" s="56">
        <v>0.31</v>
      </c>
      <c r="AX198" s="11"/>
      <c r="AY198" s="54"/>
      <c r="AZ198" s="62"/>
      <c r="BA198" s="57"/>
      <c r="BB198" s="13"/>
      <c r="BC198" s="126"/>
      <c r="BD198" s="65"/>
      <c r="BE198" s="56"/>
      <c r="BF198" s="215"/>
      <c r="BG198" s="189"/>
      <c r="BH198" s="189"/>
      <c r="BI198" s="190"/>
    </row>
    <row r="199" spans="1:61" s="187" customFormat="1" ht="12.75" customHeight="1">
      <c r="A199" s="546">
        <v>2</v>
      </c>
      <c r="B199" s="642" t="s">
        <v>687</v>
      </c>
      <c r="C199" s="49">
        <f>1.59+AA199+AE199+AI199+AM199+AQ199+AU199+AY199+BC199</f>
        <v>8.21416505063564</v>
      </c>
      <c r="D199" s="51">
        <f>4+AB199+AF199+AJ199+AN199+AR199+AV199+AZ199+BD199</f>
        <v>14</v>
      </c>
      <c r="E199" s="305">
        <f>100*(C199/D199)</f>
        <v>58.672607504540274</v>
      </c>
      <c r="F199" s="247">
        <f>S199+W199</f>
        <v>3.2786222941441157</v>
      </c>
      <c r="G199" s="267">
        <f>T199+X199</f>
        <v>11</v>
      </c>
      <c r="H199" s="283">
        <f>100*(F199/G199)</f>
        <v>29.80565721949196</v>
      </c>
      <c r="I199" s="294"/>
      <c r="J199" s="370"/>
      <c r="K199" s="295"/>
      <c r="L199" s="294"/>
      <c r="M199" s="121"/>
      <c r="N199" s="530"/>
      <c r="O199" s="504">
        <f>C199+F199+I199+L199</f>
        <v>11.492787344779755</v>
      </c>
      <c r="P199" s="475">
        <f>D199+G199+J199+M199</f>
        <v>25</v>
      </c>
      <c r="Q199" s="476">
        <f>100*O199/P199</f>
        <v>45.97114937911901</v>
      </c>
      <c r="R199" s="14" t="s">
        <v>163</v>
      </c>
      <c r="S199" s="238">
        <v>1.9026864652671105</v>
      </c>
      <c r="T199" s="60">
        <v>6</v>
      </c>
      <c r="U199" s="349">
        <f>S199/T199</f>
        <v>0.31711441087785175</v>
      </c>
      <c r="V199" s="14" t="s">
        <v>163</v>
      </c>
      <c r="W199" s="106">
        <v>1.3759358288770054</v>
      </c>
      <c r="X199" s="160">
        <v>5</v>
      </c>
      <c r="Y199" s="211">
        <f>W199/X199</f>
        <v>0.2751871657754011</v>
      </c>
      <c r="Z199" s="16" t="s">
        <v>165</v>
      </c>
      <c r="AA199" s="332">
        <v>6.624165050635639</v>
      </c>
      <c r="AB199" s="333">
        <v>10</v>
      </c>
      <c r="AC199" s="346">
        <f>AA199/AB199</f>
        <v>0.662416505063564</v>
      </c>
      <c r="AD199" s="194"/>
      <c r="AE199" s="189"/>
      <c r="AF199" s="338"/>
      <c r="AG199" s="579"/>
      <c r="AH199" s="198"/>
      <c r="AI199" s="189"/>
      <c r="AJ199" s="189"/>
      <c r="AK199" s="199"/>
      <c r="AL199" s="194"/>
      <c r="AM199" s="189"/>
      <c r="AN199" s="189"/>
      <c r="AO199" s="190"/>
      <c r="AP199" s="198"/>
      <c r="AQ199" s="189"/>
      <c r="AR199" s="189"/>
      <c r="AS199" s="199"/>
      <c r="AT199" s="194"/>
      <c r="AU199" s="189"/>
      <c r="AV199" s="189"/>
      <c r="AW199" s="190"/>
      <c r="AX199" s="198"/>
      <c r="AY199" s="189"/>
      <c r="AZ199" s="676"/>
      <c r="BA199" s="199"/>
      <c r="BB199" s="194"/>
      <c r="BC199" s="192"/>
      <c r="BD199" s="338"/>
      <c r="BE199" s="190"/>
      <c r="BF199" s="198"/>
      <c r="BG199" s="189"/>
      <c r="BH199" s="189"/>
      <c r="BI199" s="190"/>
    </row>
    <row r="200" spans="1:61" s="188" customFormat="1" ht="12.75" customHeight="1">
      <c r="A200" s="546">
        <v>2</v>
      </c>
      <c r="B200" s="643" t="s">
        <v>9</v>
      </c>
      <c r="C200" s="111"/>
      <c r="D200" s="112"/>
      <c r="E200" s="306"/>
      <c r="F200" s="103">
        <f>S200+W200+AA200+AE200+AI200+AM200+AQ200+AU200+AY200+BC200</f>
        <v>62.606368651384635</v>
      </c>
      <c r="G200" s="212">
        <f>T200+X200+AB200+AF200+AJ200+AN200+AR200+AV200+AZ200+BD200</f>
        <v>128</v>
      </c>
      <c r="H200" s="283">
        <f>100*(F200/G200)</f>
        <v>48.91122550889425</v>
      </c>
      <c r="I200" s="115"/>
      <c r="J200" s="116"/>
      <c r="K200" s="276"/>
      <c r="L200" s="122"/>
      <c r="M200" s="121"/>
      <c r="N200" s="435"/>
      <c r="O200" s="505">
        <f>C200+F200+I200+L200</f>
        <v>62.606368651384635</v>
      </c>
      <c r="P200" s="392">
        <f>D200+G200+J200+M200</f>
        <v>128</v>
      </c>
      <c r="Q200" s="124">
        <f>100*O200/P200</f>
        <v>48.91122550889425</v>
      </c>
      <c r="R200" s="14" t="s">
        <v>163</v>
      </c>
      <c r="S200" s="238">
        <v>5.905736769998231</v>
      </c>
      <c r="T200" s="315">
        <v>9</v>
      </c>
      <c r="U200" s="349">
        <f>S200/T200</f>
        <v>0.6561929744442478</v>
      </c>
      <c r="V200" s="14" t="s">
        <v>163</v>
      </c>
      <c r="W200" s="106">
        <v>8.602132006952978</v>
      </c>
      <c r="X200" s="160">
        <v>12</v>
      </c>
      <c r="Y200" s="211">
        <f>W200/X200</f>
        <v>0.7168443339127482</v>
      </c>
      <c r="Z200" s="14" t="s">
        <v>163</v>
      </c>
      <c r="AA200" s="332">
        <v>7.343129563199895</v>
      </c>
      <c r="AB200" s="333">
        <v>14</v>
      </c>
      <c r="AC200" s="346">
        <f>AA200/AB200</f>
        <v>0.5245092545142782</v>
      </c>
      <c r="AD200" s="213" t="s">
        <v>163</v>
      </c>
      <c r="AE200" s="156">
        <v>8.395370311233531</v>
      </c>
      <c r="AF200" s="65">
        <v>16</v>
      </c>
      <c r="AG200" s="56">
        <f>AE200/AF200</f>
        <v>0.5247106444520957</v>
      </c>
      <c r="AH200" s="22" t="s">
        <v>163</v>
      </c>
      <c r="AI200" s="54">
        <v>6.71</v>
      </c>
      <c r="AJ200" s="55">
        <v>15</v>
      </c>
      <c r="AK200" s="57">
        <f>AI200/AJ200</f>
        <v>0.4473333333333333</v>
      </c>
      <c r="AL200" s="14" t="s">
        <v>163</v>
      </c>
      <c r="AM200" s="54">
        <v>6.09</v>
      </c>
      <c r="AN200" s="55">
        <v>14</v>
      </c>
      <c r="AO200" s="56">
        <f>AM200/AN200</f>
        <v>0.435</v>
      </c>
      <c r="AP200" s="22" t="s">
        <v>163</v>
      </c>
      <c r="AQ200" s="54">
        <v>5.69</v>
      </c>
      <c r="AR200" s="55">
        <v>14</v>
      </c>
      <c r="AS200" s="57">
        <f>AQ200/13</f>
        <v>0.4376923076923077</v>
      </c>
      <c r="AT200" s="14" t="s">
        <v>163</v>
      </c>
      <c r="AU200" s="54">
        <v>5.79</v>
      </c>
      <c r="AV200" s="55">
        <v>11</v>
      </c>
      <c r="AW200" s="56">
        <v>0.53</v>
      </c>
      <c r="AX200" s="22" t="s">
        <v>163</v>
      </c>
      <c r="AY200" s="54">
        <v>5.79</v>
      </c>
      <c r="AZ200" s="62">
        <v>12</v>
      </c>
      <c r="BA200" s="57">
        <v>0.48</v>
      </c>
      <c r="BB200" s="14" t="s">
        <v>163</v>
      </c>
      <c r="BC200" s="126">
        <v>2.29</v>
      </c>
      <c r="BD200" s="65">
        <v>11</v>
      </c>
      <c r="BE200" s="56">
        <v>0.21</v>
      </c>
      <c r="BF200" s="215"/>
      <c r="BG200" s="189"/>
      <c r="BH200" s="189"/>
      <c r="BI200" s="190"/>
    </row>
    <row r="201" spans="1:61" s="187" customFormat="1" ht="12.75" customHeight="1">
      <c r="A201" s="546">
        <v>2</v>
      </c>
      <c r="B201" s="643" t="s">
        <v>2</v>
      </c>
      <c r="C201" s="111"/>
      <c r="D201" s="112"/>
      <c r="E201" s="306"/>
      <c r="F201" s="103">
        <f>S201+W201+AA201+AE201+AI201+AM201+AQ201+AU201+AY201+BC201</f>
        <v>64.22403383962009</v>
      </c>
      <c r="G201" s="212">
        <f>T201+X201+AB201+AF201+AJ201+AN201+AR201+AV201+AZ201+BD201</f>
        <v>120</v>
      </c>
      <c r="H201" s="283">
        <f>100*(F201/G201)</f>
        <v>53.52002819968341</v>
      </c>
      <c r="I201" s="115"/>
      <c r="J201" s="116"/>
      <c r="K201" s="276"/>
      <c r="L201" s="122"/>
      <c r="M201" s="121"/>
      <c r="N201" s="435"/>
      <c r="O201" s="505">
        <f>C201+F201+I201+L201</f>
        <v>64.22403383962009</v>
      </c>
      <c r="P201" s="392">
        <f>D201+G201+J201+M201</f>
        <v>120</v>
      </c>
      <c r="Q201" s="124">
        <f>100*O201/P201</f>
        <v>53.52002819968341</v>
      </c>
      <c r="R201" s="14" t="s">
        <v>163</v>
      </c>
      <c r="S201" s="238">
        <v>6.769193373582169</v>
      </c>
      <c r="T201" s="315">
        <v>10</v>
      </c>
      <c r="U201" s="349">
        <f>S201/T201</f>
        <v>0.676919337358217</v>
      </c>
      <c r="V201" s="14" t="s">
        <v>163</v>
      </c>
      <c r="W201" s="106">
        <v>5.66443728479534</v>
      </c>
      <c r="X201" s="160">
        <v>9</v>
      </c>
      <c r="Y201" s="211">
        <f>W201/X201</f>
        <v>0.6293819205328155</v>
      </c>
      <c r="Z201" s="14" t="s">
        <v>163</v>
      </c>
      <c r="AA201" s="332">
        <v>6.218735749899433</v>
      </c>
      <c r="AB201" s="333">
        <v>13</v>
      </c>
      <c r="AC201" s="346">
        <f>AA201/AB201</f>
        <v>0.4783642884538025</v>
      </c>
      <c r="AD201" s="213" t="s">
        <v>163</v>
      </c>
      <c r="AE201" s="156">
        <v>8.191667431343143</v>
      </c>
      <c r="AF201" s="65">
        <v>14</v>
      </c>
      <c r="AG201" s="56">
        <f>AE201/AF201</f>
        <v>0.5851191022387959</v>
      </c>
      <c r="AH201" s="22" t="s">
        <v>163</v>
      </c>
      <c r="AI201" s="54">
        <v>6.31</v>
      </c>
      <c r="AJ201" s="55">
        <v>12</v>
      </c>
      <c r="AK201" s="57">
        <f>AI201/AJ201</f>
        <v>0.5258333333333333</v>
      </c>
      <c r="AL201" s="14" t="s">
        <v>163</v>
      </c>
      <c r="AM201" s="54">
        <v>5.9</v>
      </c>
      <c r="AN201" s="55">
        <v>14</v>
      </c>
      <c r="AO201" s="56">
        <f>AM201/AN201</f>
        <v>0.42142857142857143</v>
      </c>
      <c r="AP201" s="22" t="s">
        <v>163</v>
      </c>
      <c r="AQ201" s="54">
        <v>7.09</v>
      </c>
      <c r="AR201" s="55">
        <v>13</v>
      </c>
      <c r="AS201" s="57">
        <v>0.55</v>
      </c>
      <c r="AT201" s="14" t="s">
        <v>163</v>
      </c>
      <c r="AU201" s="54">
        <v>5</v>
      </c>
      <c r="AV201" s="55">
        <v>9</v>
      </c>
      <c r="AW201" s="56">
        <v>0.56</v>
      </c>
      <c r="AX201" s="22" t="s">
        <v>163</v>
      </c>
      <c r="AY201" s="54">
        <v>8.4</v>
      </c>
      <c r="AZ201" s="62">
        <v>14</v>
      </c>
      <c r="BA201" s="57">
        <v>0.6</v>
      </c>
      <c r="BB201" s="14" t="s">
        <v>163</v>
      </c>
      <c r="BC201" s="126">
        <v>4.68</v>
      </c>
      <c r="BD201" s="65">
        <v>12</v>
      </c>
      <c r="BE201" s="56">
        <v>0.39</v>
      </c>
      <c r="BF201" s="215"/>
      <c r="BG201" s="189"/>
      <c r="BH201" s="189"/>
      <c r="BI201" s="190"/>
    </row>
    <row r="202" spans="1:61" s="188" customFormat="1" ht="12.75" customHeight="1">
      <c r="A202" s="546">
        <v>2</v>
      </c>
      <c r="B202" s="642" t="s">
        <v>349</v>
      </c>
      <c r="C202" s="111"/>
      <c r="D202" s="112"/>
      <c r="E202" s="306"/>
      <c r="F202" s="103">
        <f>S202+W202+AA202+AE202+AI202+AM202+AQ202+AU202+AY202+BC202</f>
        <v>8.169415671094733</v>
      </c>
      <c r="G202" s="212">
        <f>T202+X202+AB202+AF202+AJ202+AN202+AR202+AV202+AZ202+BD202</f>
        <v>13</v>
      </c>
      <c r="H202" s="283">
        <f>100*(F202/G202)</f>
        <v>62.841659008421026</v>
      </c>
      <c r="I202" s="115"/>
      <c r="J202" s="116"/>
      <c r="K202" s="276"/>
      <c r="L202" s="122"/>
      <c r="M202" s="121"/>
      <c r="N202" s="435"/>
      <c r="O202" s="505">
        <f>C202+F202+I202+L202</f>
        <v>8.169415671094733</v>
      </c>
      <c r="P202" s="392">
        <f>D202+G202+J202+M202</f>
        <v>13</v>
      </c>
      <c r="Q202" s="124">
        <f>100*O202/P202</f>
        <v>62.84165900842102</v>
      </c>
      <c r="R202" s="14" t="s">
        <v>163</v>
      </c>
      <c r="S202" s="238">
        <v>1.76</v>
      </c>
      <c r="T202" s="315">
        <v>2</v>
      </c>
      <c r="U202" s="349">
        <f>S202/T202</f>
        <v>0.88</v>
      </c>
      <c r="V202" s="14" t="s">
        <v>163</v>
      </c>
      <c r="W202" s="106">
        <v>2.1280632411067195</v>
      </c>
      <c r="X202" s="160">
        <v>3</v>
      </c>
      <c r="Y202" s="211">
        <f>W202/X202</f>
        <v>0.7093544137022398</v>
      </c>
      <c r="Z202" s="213" t="s">
        <v>163</v>
      </c>
      <c r="AA202" s="105">
        <v>0.5625</v>
      </c>
      <c r="AB202" s="160">
        <v>1</v>
      </c>
      <c r="AC202" s="211">
        <f>AA202/AB202</f>
        <v>0.5625</v>
      </c>
      <c r="AD202" s="213" t="s">
        <v>163</v>
      </c>
      <c r="AE202" s="156">
        <v>3.1488524299880134</v>
      </c>
      <c r="AF202" s="65">
        <v>6</v>
      </c>
      <c r="AG202" s="56">
        <f>AE202/AF202</f>
        <v>0.5248087383313356</v>
      </c>
      <c r="AH202" s="22" t="s">
        <v>163</v>
      </c>
      <c r="AI202" s="54">
        <v>0.57</v>
      </c>
      <c r="AJ202" s="55">
        <v>1</v>
      </c>
      <c r="AK202" s="57">
        <f>AI202/AJ202</f>
        <v>0.57</v>
      </c>
      <c r="AL202" s="13"/>
      <c r="AM202" s="54"/>
      <c r="AN202" s="55"/>
      <c r="AO202" s="56"/>
      <c r="AP202" s="26"/>
      <c r="AQ202" s="54"/>
      <c r="AR202" s="55"/>
      <c r="AS202" s="57"/>
      <c r="AT202" s="13"/>
      <c r="AU202" s="54"/>
      <c r="AV202" s="55"/>
      <c r="AW202" s="56"/>
      <c r="AX202" s="26"/>
      <c r="AY202" s="80"/>
      <c r="AZ202" s="62"/>
      <c r="BA202" s="57"/>
      <c r="BB202" s="20"/>
      <c r="BC202" s="652"/>
      <c r="BD202" s="65"/>
      <c r="BE202" s="56"/>
      <c r="BF202" s="215"/>
      <c r="BG202" s="189"/>
      <c r="BH202" s="189"/>
      <c r="BI202" s="190"/>
    </row>
    <row r="203" spans="1:61" ht="12.75" customHeight="1">
      <c r="A203" s="546">
        <v>2</v>
      </c>
      <c r="B203" s="642" t="s">
        <v>780</v>
      </c>
      <c r="C203" s="111"/>
      <c r="D203" s="112"/>
      <c r="E203" s="306"/>
      <c r="F203" s="103">
        <f>S203+W203+AA203+AE203+AI203+AM203+AQ203+AU203+AY203+BC203</f>
        <v>0.94</v>
      </c>
      <c r="G203" s="212">
        <f>T203+X203+AB203+AF203+AJ203+AN203+AR203+AV203+AZ203+BD203</f>
        <v>1</v>
      </c>
      <c r="H203" s="283">
        <f>100*(F203/G203)</f>
        <v>94</v>
      </c>
      <c r="I203" s="115"/>
      <c r="J203" s="116"/>
      <c r="K203" s="276"/>
      <c r="L203" s="122"/>
      <c r="M203" s="121"/>
      <c r="N203" s="435"/>
      <c r="O203" s="504">
        <f>C203+F203+I203+L203</f>
        <v>0.94</v>
      </c>
      <c r="P203" s="475">
        <f>D203+G203+J203+M203</f>
        <v>1</v>
      </c>
      <c r="Q203" s="476">
        <f>100*O203/P203</f>
        <v>94</v>
      </c>
      <c r="R203" s="14" t="s">
        <v>163</v>
      </c>
      <c r="S203" s="180">
        <v>0.94</v>
      </c>
      <c r="T203" s="460">
        <v>1</v>
      </c>
      <c r="U203" s="349">
        <f>S203/T203</f>
        <v>0.94</v>
      </c>
      <c r="V203" s="603"/>
      <c r="W203" s="238"/>
      <c r="X203" s="315"/>
      <c r="Y203" s="559"/>
      <c r="Z203" s="445"/>
      <c r="AA203" s="238"/>
      <c r="AB203" s="315"/>
      <c r="AC203" s="347"/>
      <c r="AD203" s="237"/>
      <c r="AE203" s="181"/>
      <c r="AF203" s="337"/>
      <c r="AG203" s="347"/>
      <c r="AH203" s="11"/>
      <c r="AI203" s="54"/>
      <c r="AJ203" s="55"/>
      <c r="AK203" s="57"/>
      <c r="AL203" s="13"/>
      <c r="AM203" s="54"/>
      <c r="AN203" s="55"/>
      <c r="AO203" s="56"/>
      <c r="AP203" s="26"/>
      <c r="AQ203" s="54"/>
      <c r="AR203" s="55"/>
      <c r="AS203" s="57"/>
      <c r="AT203" s="13"/>
      <c r="AU203" s="54"/>
      <c r="AV203" s="55"/>
      <c r="AW203" s="56"/>
      <c r="AX203" s="104"/>
      <c r="AY203" s="182"/>
      <c r="AZ203" s="675"/>
      <c r="BA203" s="183"/>
      <c r="BB203" s="152"/>
      <c r="BC203" s="686"/>
      <c r="BD203" s="663"/>
      <c r="BE203" s="168"/>
      <c r="BF203" s="215"/>
      <c r="BG203" s="248"/>
      <c r="BH203" s="248"/>
      <c r="BI203" s="249"/>
    </row>
    <row r="204" spans="1:61" s="188" customFormat="1" ht="12.75" customHeight="1">
      <c r="A204" s="546">
        <v>2</v>
      </c>
      <c r="B204" s="643" t="s">
        <v>218</v>
      </c>
      <c r="C204" s="111"/>
      <c r="D204" s="112"/>
      <c r="E204" s="306"/>
      <c r="F204" s="103">
        <f>S204+W204+AA204+AE204+AI204+AM204+AQ204+AU204+AY204+BC204</f>
        <v>23.583030303030306</v>
      </c>
      <c r="G204" s="212">
        <f>T204+X204+AB204+AF204+AJ204+AN204+AR204+AV204+AZ204+BD204</f>
        <v>29</v>
      </c>
      <c r="H204" s="283">
        <f>100*(F204/G204)</f>
        <v>81.32079414838036</v>
      </c>
      <c r="I204" s="115"/>
      <c r="J204" s="116"/>
      <c r="K204" s="276"/>
      <c r="L204" s="122"/>
      <c r="M204" s="121"/>
      <c r="N204" s="435"/>
      <c r="O204" s="505">
        <f>C204+F204+I204+L204</f>
        <v>23.583030303030306</v>
      </c>
      <c r="P204" s="392">
        <f>D204+G204+J204+M204</f>
        <v>29</v>
      </c>
      <c r="Q204" s="124">
        <f>100*O204/P204</f>
        <v>81.32079414838036</v>
      </c>
      <c r="R204" s="14" t="s">
        <v>163</v>
      </c>
      <c r="S204" s="332">
        <v>1.8133333333333335</v>
      </c>
      <c r="T204" s="333">
        <v>2</v>
      </c>
      <c r="U204" s="602">
        <f>S204/T204</f>
        <v>0.9066666666666667</v>
      </c>
      <c r="V204" s="14" t="s">
        <v>163</v>
      </c>
      <c r="W204" s="106">
        <v>1.7696969696969698</v>
      </c>
      <c r="X204" s="160">
        <v>2</v>
      </c>
      <c r="Y204" s="211">
        <f>W204/X204</f>
        <v>0.8848484848484849</v>
      </c>
      <c r="Z204" s="213" t="s">
        <v>163</v>
      </c>
      <c r="AA204" s="238">
        <v>0.83</v>
      </c>
      <c r="AB204" s="315">
        <v>1</v>
      </c>
      <c r="AC204" s="347">
        <v>0.833</v>
      </c>
      <c r="AD204" s="14" t="s">
        <v>163</v>
      </c>
      <c r="AE204" s="105">
        <v>2.67</v>
      </c>
      <c r="AF204" s="160">
        <v>3</v>
      </c>
      <c r="AG204" s="56">
        <f>AE204/AF204</f>
        <v>0.89</v>
      </c>
      <c r="AH204" s="22" t="s">
        <v>163</v>
      </c>
      <c r="AI204" s="54">
        <v>2.66</v>
      </c>
      <c r="AJ204" s="55">
        <v>3</v>
      </c>
      <c r="AK204" s="57">
        <f>AI204/AJ204</f>
        <v>0.8866666666666667</v>
      </c>
      <c r="AL204" s="13"/>
      <c r="AM204" s="54"/>
      <c r="AN204" s="55"/>
      <c r="AO204" s="56"/>
      <c r="AP204" s="26"/>
      <c r="AQ204" s="54"/>
      <c r="AR204" s="61"/>
      <c r="AS204" s="76"/>
      <c r="AT204" s="14" t="s">
        <v>163</v>
      </c>
      <c r="AU204" s="54">
        <v>2</v>
      </c>
      <c r="AV204" s="55">
        <v>2</v>
      </c>
      <c r="AW204" s="56">
        <v>1</v>
      </c>
      <c r="AX204" s="22" t="s">
        <v>163</v>
      </c>
      <c r="AY204" s="54">
        <v>8.99</v>
      </c>
      <c r="AZ204" s="62">
        <v>12</v>
      </c>
      <c r="BA204" s="57">
        <v>0.75</v>
      </c>
      <c r="BB204" s="14" t="s">
        <v>163</v>
      </c>
      <c r="BC204" s="126">
        <v>2.85</v>
      </c>
      <c r="BD204" s="65">
        <v>4</v>
      </c>
      <c r="BE204" s="56">
        <v>0.71</v>
      </c>
      <c r="BF204" s="215"/>
      <c r="BG204" s="189"/>
      <c r="BH204" s="189"/>
      <c r="BI204" s="190"/>
    </row>
    <row r="205" spans="1:61" s="188" customFormat="1" ht="12.75" customHeight="1">
      <c r="A205" s="546">
        <v>2</v>
      </c>
      <c r="B205" s="642" t="s">
        <v>46</v>
      </c>
      <c r="C205" s="111"/>
      <c r="D205" s="112"/>
      <c r="E205" s="306"/>
      <c r="F205" s="103">
        <f>S205+W205+AA205+AE205+AI205+AM205+AQ205+AU205+AY205+BC205</f>
        <v>3.89</v>
      </c>
      <c r="G205" s="212">
        <f>T205+X205+AB205+AF205+AJ205+AN205+AR205+AV205+AZ205+BD205</f>
        <v>6</v>
      </c>
      <c r="H205" s="283">
        <f>100*(F205/G205)</f>
        <v>64.83333333333333</v>
      </c>
      <c r="I205" s="115"/>
      <c r="J205" s="116"/>
      <c r="K205" s="276"/>
      <c r="L205" s="122"/>
      <c r="M205" s="121"/>
      <c r="N205" s="435"/>
      <c r="O205" s="504">
        <f>C205+F205+I205+L205</f>
        <v>3.89</v>
      </c>
      <c r="P205" s="475">
        <f>D205+G205+J205+M205</f>
        <v>6</v>
      </c>
      <c r="Q205" s="476">
        <f>100*O205/P205</f>
        <v>64.83333333333333</v>
      </c>
      <c r="R205" s="14" t="s">
        <v>163</v>
      </c>
      <c r="S205" s="54">
        <v>0.88</v>
      </c>
      <c r="T205" s="128">
        <v>1</v>
      </c>
      <c r="U205" s="57">
        <v>0.875</v>
      </c>
      <c r="V205" s="213" t="s">
        <v>163</v>
      </c>
      <c r="W205" s="106">
        <v>0.52</v>
      </c>
      <c r="X205" s="160">
        <v>1</v>
      </c>
      <c r="Y205" s="211">
        <f>W205/X205</f>
        <v>0.52</v>
      </c>
      <c r="Z205" s="176"/>
      <c r="AA205" s="59"/>
      <c r="AB205" s="66"/>
      <c r="AC205" s="56"/>
      <c r="AD205" s="14" t="s">
        <v>163</v>
      </c>
      <c r="AE205" s="59">
        <v>0.81</v>
      </c>
      <c r="AF205" s="66">
        <v>1</v>
      </c>
      <c r="AG205" s="56">
        <f>AE205/AF205</f>
        <v>0.81</v>
      </c>
      <c r="AH205" s="11"/>
      <c r="AI205" s="54"/>
      <c r="AJ205" s="55"/>
      <c r="AK205" s="57"/>
      <c r="AL205" s="14" t="s">
        <v>163</v>
      </c>
      <c r="AM205" s="54">
        <v>0.45</v>
      </c>
      <c r="AN205" s="55">
        <v>1</v>
      </c>
      <c r="AO205" s="56">
        <v>0.45</v>
      </c>
      <c r="AP205" s="22" t="s">
        <v>163</v>
      </c>
      <c r="AQ205" s="54">
        <v>0.44</v>
      </c>
      <c r="AR205" s="55">
        <v>1</v>
      </c>
      <c r="AS205" s="57">
        <v>0.44</v>
      </c>
      <c r="AT205" s="14" t="s">
        <v>163</v>
      </c>
      <c r="AU205" s="54">
        <v>0.79</v>
      </c>
      <c r="AV205" s="55">
        <v>1</v>
      </c>
      <c r="AW205" s="56">
        <v>0.79</v>
      </c>
      <c r="AX205" s="11"/>
      <c r="AY205" s="54"/>
      <c r="AZ205" s="62"/>
      <c r="BA205" s="57"/>
      <c r="BB205" s="13"/>
      <c r="BC205" s="126"/>
      <c r="BD205" s="65"/>
      <c r="BE205" s="56"/>
      <c r="BF205" s="215"/>
      <c r="BG205" s="189"/>
      <c r="BH205" s="189"/>
      <c r="BI205" s="190"/>
    </row>
    <row r="206" spans="1:61" s="188" customFormat="1" ht="12.75" customHeight="1">
      <c r="A206" s="546">
        <v>2</v>
      </c>
      <c r="B206" s="643" t="s">
        <v>191</v>
      </c>
      <c r="C206" s="49">
        <f>AM206+AU206+AY206</f>
        <v>2.89</v>
      </c>
      <c r="D206" s="50">
        <f>AN206+AV206+AZ206</f>
        <v>3</v>
      </c>
      <c r="E206" s="305">
        <f>100*(C206/D206)</f>
        <v>96.33333333333334</v>
      </c>
      <c r="F206" s="103">
        <f>W206+AE206+AI206+AQ206</f>
        <v>1.4539393939393939</v>
      </c>
      <c r="G206" s="212">
        <f>X206+AF206+AJ206+AR206</f>
        <v>4</v>
      </c>
      <c r="H206" s="283">
        <f>100*(F206/G206)</f>
        <v>36.348484848484844</v>
      </c>
      <c r="I206" s="115"/>
      <c r="J206" s="116"/>
      <c r="K206" s="276"/>
      <c r="L206" s="122"/>
      <c r="M206" s="121"/>
      <c r="N206" s="435"/>
      <c r="O206" s="505">
        <f>C206+F206+I206+L206</f>
        <v>4.343939393939394</v>
      </c>
      <c r="P206" s="392">
        <f>D206+G206+J206+M206</f>
        <v>7</v>
      </c>
      <c r="Q206" s="124">
        <f>100*O206/P206</f>
        <v>62.056277056277054</v>
      </c>
      <c r="R206" s="176"/>
      <c r="S206" s="439"/>
      <c r="T206" s="439"/>
      <c r="U206" s="538"/>
      <c r="V206" s="213" t="s">
        <v>163</v>
      </c>
      <c r="W206" s="106">
        <v>0.3939393939393939</v>
      </c>
      <c r="X206" s="160">
        <v>1</v>
      </c>
      <c r="Y206" s="211">
        <f>W206/X206</f>
        <v>0.3939393939393939</v>
      </c>
      <c r="Z206" s="176"/>
      <c r="AA206" s="59"/>
      <c r="AB206" s="66"/>
      <c r="AC206" s="56"/>
      <c r="AD206" s="14" t="s">
        <v>163</v>
      </c>
      <c r="AE206" s="105">
        <v>0.46</v>
      </c>
      <c r="AF206" s="160">
        <v>1</v>
      </c>
      <c r="AG206" s="56">
        <f>AE206/AF206</f>
        <v>0.46</v>
      </c>
      <c r="AH206" s="22" t="s">
        <v>163</v>
      </c>
      <c r="AI206" s="54">
        <v>0.17</v>
      </c>
      <c r="AJ206" s="55">
        <v>1</v>
      </c>
      <c r="AK206" s="57">
        <f>AI206/AJ206</f>
        <v>0.17</v>
      </c>
      <c r="AL206" s="16" t="s">
        <v>165</v>
      </c>
      <c r="AM206" s="54">
        <v>0.89</v>
      </c>
      <c r="AN206" s="55">
        <v>1</v>
      </c>
      <c r="AO206" s="56">
        <v>0.89</v>
      </c>
      <c r="AP206" s="22" t="s">
        <v>163</v>
      </c>
      <c r="AQ206" s="54">
        <v>0.43</v>
      </c>
      <c r="AR206" s="55">
        <v>1</v>
      </c>
      <c r="AS206" s="57">
        <v>0.43</v>
      </c>
      <c r="AT206" s="16" t="s">
        <v>165</v>
      </c>
      <c r="AU206" s="54">
        <v>1</v>
      </c>
      <c r="AV206" s="55">
        <v>1</v>
      </c>
      <c r="AW206" s="56">
        <v>1</v>
      </c>
      <c r="AX206" s="24" t="s">
        <v>165</v>
      </c>
      <c r="AY206" s="54">
        <v>1</v>
      </c>
      <c r="AZ206" s="62">
        <v>1</v>
      </c>
      <c r="BA206" s="57">
        <v>1</v>
      </c>
      <c r="BB206" s="13"/>
      <c r="BC206" s="126"/>
      <c r="BD206" s="65"/>
      <c r="BE206" s="56"/>
      <c r="BF206" s="215"/>
      <c r="BG206" s="189"/>
      <c r="BH206" s="189"/>
      <c r="BI206" s="190"/>
    </row>
    <row r="207" spans="1:61" s="254" customFormat="1" ht="12.75" customHeight="1">
      <c r="A207" s="545">
        <v>2</v>
      </c>
      <c r="B207" s="756" t="s">
        <v>710</v>
      </c>
      <c r="C207" s="312"/>
      <c r="D207" s="112"/>
      <c r="E207" s="313"/>
      <c r="F207" s="103">
        <f>S207+W207+AA207+AE207+AI207+AM207+AQ207+AU207+AY207+BC207</f>
        <v>4.028888888888889</v>
      </c>
      <c r="G207" s="212">
        <f>T207+X207+AB207+AF207+AJ207+AN207+AR207+AV207+AZ207+BD207</f>
        <v>5</v>
      </c>
      <c r="H207" s="283">
        <f>100*(F207/G207)</f>
        <v>80.57777777777778</v>
      </c>
      <c r="I207" s="268"/>
      <c r="J207" s="407"/>
      <c r="K207" s="270"/>
      <c r="L207" s="268"/>
      <c r="M207" s="269"/>
      <c r="N207" s="270"/>
      <c r="O207" s="504">
        <f>C207+F207+I207+L207</f>
        <v>4.028888888888889</v>
      </c>
      <c r="P207" s="475">
        <f>D207+G207+J207+M207</f>
        <v>5</v>
      </c>
      <c r="Q207" s="476">
        <f>100*O207/P207</f>
        <v>80.57777777777778</v>
      </c>
      <c r="R207" s="14" t="s">
        <v>163</v>
      </c>
      <c r="S207" s="589">
        <v>0.9714285714285714</v>
      </c>
      <c r="T207" s="590">
        <v>1</v>
      </c>
      <c r="U207" s="57">
        <f>S207/T207</f>
        <v>0.9714285714285714</v>
      </c>
      <c r="V207" s="213" t="s">
        <v>163</v>
      </c>
      <c r="W207" s="106">
        <v>0.9285714285714286</v>
      </c>
      <c r="X207" s="160">
        <v>1</v>
      </c>
      <c r="Y207" s="211">
        <f>W207/X207</f>
        <v>0.9285714285714286</v>
      </c>
      <c r="Z207" s="14" t="s">
        <v>163</v>
      </c>
      <c r="AA207" s="105">
        <v>0.8888888888888888</v>
      </c>
      <c r="AB207" s="160">
        <v>1</v>
      </c>
      <c r="AC207" s="211">
        <v>0.8888888888888888</v>
      </c>
      <c r="AD207" s="14" t="s">
        <v>163</v>
      </c>
      <c r="AE207" s="271">
        <v>0.83</v>
      </c>
      <c r="AF207" s="271">
        <v>1</v>
      </c>
      <c r="AG207" s="68">
        <f>AE207/AF207</f>
        <v>0.83</v>
      </c>
      <c r="AH207" s="799"/>
      <c r="AI207" s="271"/>
      <c r="AJ207" s="271"/>
      <c r="AK207" s="605"/>
      <c r="AL207" s="14" t="s">
        <v>163</v>
      </c>
      <c r="AM207" s="271">
        <v>0.41</v>
      </c>
      <c r="AN207" s="271">
        <v>1</v>
      </c>
      <c r="AO207" s="56">
        <f>AM207/AN207</f>
        <v>0.41</v>
      </c>
      <c r="AP207" s="261"/>
      <c r="AQ207" s="253"/>
      <c r="AR207" s="253"/>
      <c r="AS207" s="260"/>
      <c r="AT207" s="256"/>
      <c r="AU207" s="253"/>
      <c r="AV207" s="253"/>
      <c r="AW207" s="259"/>
      <c r="AX207" s="261"/>
      <c r="AY207" s="253"/>
      <c r="AZ207" s="674"/>
      <c r="BA207" s="260"/>
      <c r="BB207" s="256"/>
      <c r="BC207" s="669"/>
      <c r="BD207" s="253"/>
      <c r="BE207" s="259"/>
      <c r="BF207" s="261"/>
      <c r="BG207" s="253"/>
      <c r="BH207" s="253"/>
      <c r="BI207" s="259"/>
    </row>
    <row r="208" spans="1:61" s="187" customFormat="1" ht="12.75" customHeight="1">
      <c r="A208" s="546">
        <v>2</v>
      </c>
      <c r="B208" s="642" t="s">
        <v>169</v>
      </c>
      <c r="C208" s="49">
        <f>AQ208+AU208</f>
        <v>10.399999999999999</v>
      </c>
      <c r="D208" s="50">
        <f>AR208+AV208</f>
        <v>13</v>
      </c>
      <c r="E208" s="305">
        <f>100*(C208/D208)</f>
        <v>80</v>
      </c>
      <c r="F208" s="103">
        <f>S208+W208+AA208+AE208+AI208+AM208</f>
        <v>22.214190941985617</v>
      </c>
      <c r="G208" s="212">
        <f>T208+X208+AB208+AF208+AJ208+AN208</f>
        <v>55</v>
      </c>
      <c r="H208" s="283">
        <f>100*(F208/G208)</f>
        <v>40.389438076337484</v>
      </c>
      <c r="I208" s="115"/>
      <c r="J208" s="116"/>
      <c r="K208" s="276"/>
      <c r="L208" s="122"/>
      <c r="M208" s="121"/>
      <c r="N208" s="435"/>
      <c r="O208" s="505">
        <f>C208+F208+I208+L208</f>
        <v>32.61419094198561</v>
      </c>
      <c r="P208" s="392">
        <f>D208+G208+J208+M208</f>
        <v>68</v>
      </c>
      <c r="Q208" s="124">
        <f>100*O208/P208</f>
        <v>47.96204550292002</v>
      </c>
      <c r="R208" s="14" t="s">
        <v>163</v>
      </c>
      <c r="S208" s="106">
        <v>0.7444444444444445</v>
      </c>
      <c r="T208" s="160">
        <v>2</v>
      </c>
      <c r="U208" s="709">
        <f>S208/T208</f>
        <v>0.37222222222222223</v>
      </c>
      <c r="V208" s="213" t="s">
        <v>163</v>
      </c>
      <c r="W208" s="106">
        <v>4.442417027417028</v>
      </c>
      <c r="X208" s="160">
        <v>9</v>
      </c>
      <c r="Y208" s="211">
        <f>W208/X208</f>
        <v>0.4936018919352253</v>
      </c>
      <c r="Z208" s="14" t="s">
        <v>163</v>
      </c>
      <c r="AA208" s="332">
        <v>3.2262806637806634</v>
      </c>
      <c r="AB208" s="333">
        <v>7</v>
      </c>
      <c r="AC208" s="346">
        <f>AA208/AB208</f>
        <v>0.46089723768295193</v>
      </c>
      <c r="AD208" s="213" t="s">
        <v>163</v>
      </c>
      <c r="AE208" s="156">
        <v>2.891048806343481</v>
      </c>
      <c r="AF208" s="65">
        <v>11</v>
      </c>
      <c r="AG208" s="56">
        <f>AE208/AF208</f>
        <v>0.26282261875849827</v>
      </c>
      <c r="AH208" s="22" t="s">
        <v>163</v>
      </c>
      <c r="AI208" s="54">
        <v>4.26</v>
      </c>
      <c r="AJ208" s="55">
        <v>12</v>
      </c>
      <c r="AK208" s="57">
        <f>AI208/AJ208</f>
        <v>0.355</v>
      </c>
      <c r="AL208" s="14" t="s">
        <v>163</v>
      </c>
      <c r="AM208" s="54">
        <v>6.65</v>
      </c>
      <c r="AN208" s="55">
        <v>14</v>
      </c>
      <c r="AO208" s="56">
        <f>AM208/AN208</f>
        <v>0.47500000000000003</v>
      </c>
      <c r="AP208" s="24" t="s">
        <v>165</v>
      </c>
      <c r="AQ208" s="54">
        <v>9.54</v>
      </c>
      <c r="AR208" s="55">
        <v>12</v>
      </c>
      <c r="AS208" s="57">
        <v>0.8</v>
      </c>
      <c r="AT208" s="16" t="s">
        <v>165</v>
      </c>
      <c r="AU208" s="54">
        <v>0.86</v>
      </c>
      <c r="AV208" s="55">
        <v>1</v>
      </c>
      <c r="AW208" s="56">
        <v>0.86</v>
      </c>
      <c r="AX208" s="11"/>
      <c r="AY208" s="54"/>
      <c r="AZ208" s="62"/>
      <c r="BA208" s="57"/>
      <c r="BB208" s="13"/>
      <c r="BC208" s="126"/>
      <c r="BD208" s="65"/>
      <c r="BE208" s="56"/>
      <c r="BF208" s="215"/>
      <c r="BG208" s="189"/>
      <c r="BH208" s="189"/>
      <c r="BI208" s="190"/>
    </row>
    <row r="209" spans="1:61" s="187" customFormat="1" ht="12.75" customHeight="1">
      <c r="A209" s="546">
        <v>2</v>
      </c>
      <c r="B209" s="643" t="s">
        <v>13</v>
      </c>
      <c r="C209" s="49">
        <f>AY209+BC209</f>
        <v>10.15</v>
      </c>
      <c r="D209" s="50">
        <f>AZ209+BD209</f>
        <v>13</v>
      </c>
      <c r="E209" s="305">
        <f>100*(C209/D209)</f>
        <v>78.07692307692308</v>
      </c>
      <c r="F209" s="103">
        <f>S209+W209+AA209+AE209+AI209+AM209+AQ209+AU209+AY209+BC209</f>
        <v>50.872146521299726</v>
      </c>
      <c r="G209" s="212">
        <f>T209+X209+AB209+AF209+AJ209+AN209+AR209+AV209+AZ209+BD209</f>
        <v>82</v>
      </c>
      <c r="H209" s="283">
        <f>100*(F209/G209)</f>
        <v>62.03920307475577</v>
      </c>
      <c r="I209" s="115"/>
      <c r="J209" s="116"/>
      <c r="K209" s="276"/>
      <c r="L209" s="122"/>
      <c r="M209" s="121"/>
      <c r="N209" s="435"/>
      <c r="O209" s="504">
        <f>C209+F209+I209+L209</f>
        <v>61.022146521299724</v>
      </c>
      <c r="P209" s="475">
        <f>D209+G209+J209+M209</f>
        <v>95</v>
      </c>
      <c r="Q209" s="476">
        <f>100*O209/P209</f>
        <v>64.2338384434734</v>
      </c>
      <c r="R209" s="213" t="s">
        <v>163</v>
      </c>
      <c r="S209" s="238">
        <v>6.82381528144686</v>
      </c>
      <c r="T209" s="315">
        <v>9</v>
      </c>
      <c r="U209" s="57">
        <f>S209/T209</f>
        <v>0.75820169793854</v>
      </c>
      <c r="V209" s="14" t="s">
        <v>163</v>
      </c>
      <c r="W209" s="106">
        <v>6.299955713510701</v>
      </c>
      <c r="X209" s="160">
        <v>10</v>
      </c>
      <c r="Y209" s="211">
        <f>W209/X209</f>
        <v>0.6299955713510701</v>
      </c>
      <c r="Z209" s="14" t="s">
        <v>163</v>
      </c>
      <c r="AA209" s="332">
        <v>6.488407888407889</v>
      </c>
      <c r="AB209" s="333">
        <v>9</v>
      </c>
      <c r="AC209" s="346">
        <f>AA209/AB209</f>
        <v>0.7209342098230987</v>
      </c>
      <c r="AD209" s="213" t="s">
        <v>163</v>
      </c>
      <c r="AE209" s="156">
        <v>5.2899676379342795</v>
      </c>
      <c r="AF209" s="65">
        <v>10</v>
      </c>
      <c r="AG209" s="56">
        <f>AE209/AF209</f>
        <v>0.528996763793428</v>
      </c>
      <c r="AH209" s="22" t="s">
        <v>163</v>
      </c>
      <c r="AI209" s="54">
        <v>5.06</v>
      </c>
      <c r="AJ209" s="55">
        <v>8</v>
      </c>
      <c r="AK209" s="57">
        <f>AI209/AJ209</f>
        <v>0.6325</v>
      </c>
      <c r="AL209" s="14" t="s">
        <v>163</v>
      </c>
      <c r="AM209" s="54">
        <v>3.11</v>
      </c>
      <c r="AN209" s="55">
        <v>8</v>
      </c>
      <c r="AO209" s="56">
        <f>AM209/AN209</f>
        <v>0.38875</v>
      </c>
      <c r="AP209" s="22" t="s">
        <v>163</v>
      </c>
      <c r="AQ209" s="54">
        <v>3.92</v>
      </c>
      <c r="AR209" s="55">
        <v>9</v>
      </c>
      <c r="AS209" s="57">
        <v>0.44</v>
      </c>
      <c r="AT209" s="14" t="s">
        <v>163</v>
      </c>
      <c r="AU209" s="54">
        <v>3.73</v>
      </c>
      <c r="AV209" s="55">
        <v>6</v>
      </c>
      <c r="AW209" s="56">
        <v>0.62</v>
      </c>
      <c r="AX209" s="24" t="s">
        <v>165</v>
      </c>
      <c r="AY209" s="54">
        <v>9.21</v>
      </c>
      <c r="AZ209" s="62">
        <v>12</v>
      </c>
      <c r="BA209" s="57">
        <v>0.77</v>
      </c>
      <c r="BB209" s="16" t="s">
        <v>165</v>
      </c>
      <c r="BC209" s="126">
        <v>0.94</v>
      </c>
      <c r="BD209" s="65">
        <v>1</v>
      </c>
      <c r="BE209" s="56">
        <v>0.94</v>
      </c>
      <c r="BF209" s="215"/>
      <c r="BG209" s="189"/>
      <c r="BH209" s="189"/>
      <c r="BI209" s="190"/>
    </row>
    <row r="210" spans="1:61" s="188" customFormat="1" ht="12.75" customHeight="1">
      <c r="A210" s="546">
        <v>2</v>
      </c>
      <c r="B210" s="642" t="s">
        <v>88</v>
      </c>
      <c r="C210" s="49">
        <f>AI210+AM210+AQ210+AU210</f>
        <v>23.6</v>
      </c>
      <c r="D210" s="50">
        <f>AJ210+AN210+AR210+AV210</f>
        <v>38</v>
      </c>
      <c r="E210" s="305">
        <f>100*(C210/D210)</f>
        <v>62.10526315789474</v>
      </c>
      <c r="F210" s="103">
        <f>W210+AA210+AE210</f>
        <v>6.557228883098536</v>
      </c>
      <c r="G210" s="212">
        <f>X210+AB210+AF210</f>
        <v>24</v>
      </c>
      <c r="H210" s="283">
        <f>100*(F210/G210)</f>
        <v>27.321787012910566</v>
      </c>
      <c r="I210" s="115"/>
      <c r="J210" s="116"/>
      <c r="K210" s="276"/>
      <c r="L210" s="122"/>
      <c r="M210" s="121"/>
      <c r="N210" s="435"/>
      <c r="O210" s="505">
        <f>C210+F210+I210+L210</f>
        <v>30.157228883098536</v>
      </c>
      <c r="P210" s="392">
        <f>D210+G210+J210+M210</f>
        <v>62</v>
      </c>
      <c r="Q210" s="124">
        <f>100*O210/P210</f>
        <v>48.64069174693312</v>
      </c>
      <c r="R210" s="176"/>
      <c r="S210" s="439"/>
      <c r="T210" s="439"/>
      <c r="U210" s="538"/>
      <c r="V210" s="14" t="s">
        <v>163</v>
      </c>
      <c r="W210" s="59">
        <v>0.3888888888888889</v>
      </c>
      <c r="X210" s="66">
        <v>1</v>
      </c>
      <c r="Y210" s="56">
        <v>0.3888888888888889</v>
      </c>
      <c r="Z210" s="213" t="s">
        <v>163</v>
      </c>
      <c r="AA210" s="106">
        <v>2.1255952104161824</v>
      </c>
      <c r="AB210" s="160">
        <v>9</v>
      </c>
      <c r="AC210" s="211">
        <f>AA210/AB210</f>
        <v>0.23617724560179804</v>
      </c>
      <c r="AD210" s="213" t="s">
        <v>163</v>
      </c>
      <c r="AE210" s="156">
        <v>4.042744783793465</v>
      </c>
      <c r="AF210" s="65">
        <v>14</v>
      </c>
      <c r="AG210" s="56">
        <f>AE210/AF210</f>
        <v>0.28876748455667606</v>
      </c>
      <c r="AH210" s="24" t="s">
        <v>165</v>
      </c>
      <c r="AI210" s="54">
        <v>12.3</v>
      </c>
      <c r="AJ210" s="55">
        <v>15</v>
      </c>
      <c r="AK210" s="57">
        <f>AI210/AJ210</f>
        <v>0.8200000000000001</v>
      </c>
      <c r="AL210" s="16" t="s">
        <v>165</v>
      </c>
      <c r="AM210" s="54">
        <v>5.84</v>
      </c>
      <c r="AN210" s="55">
        <v>11</v>
      </c>
      <c r="AO210" s="56">
        <v>0.53</v>
      </c>
      <c r="AP210" s="24" t="s">
        <v>165</v>
      </c>
      <c r="AQ210" s="54">
        <v>3.66</v>
      </c>
      <c r="AR210" s="55">
        <v>8</v>
      </c>
      <c r="AS210" s="57">
        <v>0.46</v>
      </c>
      <c r="AT210" s="16" t="s">
        <v>165</v>
      </c>
      <c r="AU210" s="54">
        <v>1.8</v>
      </c>
      <c r="AV210" s="55">
        <v>4</v>
      </c>
      <c r="AW210" s="56">
        <v>0.45</v>
      </c>
      <c r="AX210" s="11"/>
      <c r="AY210" s="54"/>
      <c r="AZ210" s="62"/>
      <c r="BA210" s="57"/>
      <c r="BB210" s="13"/>
      <c r="BC210" s="126"/>
      <c r="BD210" s="65"/>
      <c r="BE210" s="56"/>
      <c r="BF210" s="215"/>
      <c r="BG210" s="189"/>
      <c r="BH210" s="189"/>
      <c r="BI210" s="190"/>
    </row>
    <row r="211" spans="1:61" s="187" customFormat="1" ht="12.75" customHeight="1">
      <c r="A211" s="546">
        <v>2</v>
      </c>
      <c r="B211" s="643" t="s">
        <v>685</v>
      </c>
      <c r="C211" s="312"/>
      <c r="D211" s="113"/>
      <c r="E211" s="311"/>
      <c r="F211" s="103">
        <f>AA211</f>
        <v>0.9333333333333333</v>
      </c>
      <c r="G211" s="212">
        <f>AB211</f>
        <v>1</v>
      </c>
      <c r="H211" s="283">
        <f>100*(F211/G211)</f>
        <v>93.33333333333333</v>
      </c>
      <c r="I211" s="45">
        <v>0.2</v>
      </c>
      <c r="J211" s="42">
        <v>1</v>
      </c>
      <c r="K211" s="461">
        <f>100*(I211/J211)</f>
        <v>20</v>
      </c>
      <c r="L211" s="214"/>
      <c r="M211" s="171"/>
      <c r="N211" s="524"/>
      <c r="O211" s="504">
        <f>C211+F211+I211+L211</f>
        <v>1.1333333333333333</v>
      </c>
      <c r="P211" s="475">
        <f>D211+G211+J211+M211</f>
        <v>2</v>
      </c>
      <c r="Q211" s="476">
        <f>100*O211/P211</f>
        <v>56.666666666666664</v>
      </c>
      <c r="R211" s="176"/>
      <c r="S211" s="439"/>
      <c r="T211" s="439"/>
      <c r="U211" s="538"/>
      <c r="V211" s="13"/>
      <c r="W211" s="59"/>
      <c r="X211" s="66"/>
      <c r="Y211" s="124"/>
      <c r="Z211" s="14" t="s">
        <v>163</v>
      </c>
      <c r="AA211" s="105">
        <v>0.9333333333333333</v>
      </c>
      <c r="AB211" s="160">
        <v>1</v>
      </c>
      <c r="AC211" s="56">
        <f>AA211/AB211</f>
        <v>0.9333333333333333</v>
      </c>
      <c r="AD211" s="378"/>
      <c r="AE211" s="162"/>
      <c r="AF211" s="162"/>
      <c r="AG211" s="798"/>
      <c r="AH211" s="635"/>
      <c r="AI211" s="162"/>
      <c r="AJ211" s="160"/>
      <c r="AK211" s="800"/>
      <c r="AL211" s="136"/>
      <c r="AM211" s="163"/>
      <c r="AN211" s="157"/>
      <c r="AO211" s="211"/>
      <c r="AP211" s="801"/>
      <c r="AQ211" s="157"/>
      <c r="AR211" s="157"/>
      <c r="AS211" s="158"/>
      <c r="AT211" s="463"/>
      <c r="AU211" s="157"/>
      <c r="AV211" s="157"/>
      <c r="AW211" s="166"/>
      <c r="AX211" s="801"/>
      <c r="AY211" s="157"/>
      <c r="AZ211" s="95"/>
      <c r="BA211" s="802"/>
      <c r="BB211" s="152"/>
      <c r="BC211" s="670"/>
      <c r="BD211" s="663"/>
      <c r="BE211" s="168"/>
      <c r="BF211" s="23" t="s">
        <v>164</v>
      </c>
      <c r="BG211" s="106">
        <v>0.2</v>
      </c>
      <c r="BH211" s="159">
        <v>1</v>
      </c>
      <c r="BI211" s="164">
        <f>BG211/BH211</f>
        <v>0.2</v>
      </c>
    </row>
    <row r="212" spans="1:61" s="193" customFormat="1" ht="12.75" customHeight="1">
      <c r="A212" s="546">
        <v>1.5</v>
      </c>
      <c r="B212" s="642" t="s">
        <v>416</v>
      </c>
      <c r="C212" s="310"/>
      <c r="D212" s="112"/>
      <c r="E212" s="311"/>
      <c r="F212" s="103">
        <f>S212+W212+AA212+AE212+AI212+AM212+AQ212+AU212+AY212+BC212</f>
        <v>0.55</v>
      </c>
      <c r="G212" s="212">
        <f>T212+X212+AB212+AF212+AJ212+AN212+AR212+AV212+AZ212+BD212</f>
        <v>1</v>
      </c>
      <c r="H212" s="283">
        <f>100*(F212/G212)</f>
        <v>55.00000000000001</v>
      </c>
      <c r="I212" s="273"/>
      <c r="J212" s="405"/>
      <c r="K212" s="274"/>
      <c r="L212" s="286"/>
      <c r="M212" s="257"/>
      <c r="N212" s="436"/>
      <c r="O212" s="505">
        <f>C212+F212+I212+L212</f>
        <v>0.55</v>
      </c>
      <c r="P212" s="392">
        <f>D212+G212+J212+M212</f>
        <v>1</v>
      </c>
      <c r="Q212" s="124">
        <f>100*O212/P212</f>
        <v>55.00000000000001</v>
      </c>
      <c r="R212" s="176"/>
      <c r="S212" s="439"/>
      <c r="T212" s="439"/>
      <c r="U212" s="538"/>
      <c r="V212" s="176"/>
      <c r="W212" s="59"/>
      <c r="X212" s="66"/>
      <c r="Y212" s="124"/>
      <c r="Z212" s="176"/>
      <c r="AA212" s="59"/>
      <c r="AB212" s="66"/>
      <c r="AC212" s="56"/>
      <c r="AD212" s="196"/>
      <c r="AE212" s="192"/>
      <c r="AF212" s="203"/>
      <c r="AG212" s="352"/>
      <c r="AH212" s="140"/>
      <c r="AI212" s="67"/>
      <c r="AJ212" s="79"/>
      <c r="AK212" s="146"/>
      <c r="AL212" s="148"/>
      <c r="AM212" s="67"/>
      <c r="AN212" s="79"/>
      <c r="AO212" s="143"/>
      <c r="AP212" s="22" t="s">
        <v>163</v>
      </c>
      <c r="AQ212" s="54">
        <v>0.55</v>
      </c>
      <c r="AR212" s="67">
        <v>1</v>
      </c>
      <c r="AS212" s="76">
        <v>0.55</v>
      </c>
      <c r="AT212" s="136"/>
      <c r="AU212" s="61"/>
      <c r="AV212" s="79"/>
      <c r="AW212" s="197"/>
      <c r="AX212" s="191"/>
      <c r="AY212" s="192"/>
      <c r="AZ212" s="676"/>
      <c r="BA212" s="200"/>
      <c r="BB212" s="196"/>
      <c r="BC212" s="192"/>
      <c r="BD212" s="203"/>
      <c r="BE212" s="197"/>
      <c r="BF212" s="191"/>
      <c r="BG212" s="192"/>
      <c r="BH212" s="192"/>
      <c r="BI212" s="197"/>
    </row>
    <row r="213" spans="1:61" s="188" customFormat="1" ht="12.75" customHeight="1">
      <c r="A213" s="548">
        <v>1.5</v>
      </c>
      <c r="B213" s="644" t="s">
        <v>243</v>
      </c>
      <c r="C213" s="111"/>
      <c r="D213" s="113"/>
      <c r="E213" s="306"/>
      <c r="F213" s="103">
        <f>S213+W213+AA213+AE213+AI213+AM213+AQ213+AU213+AY213+BC213</f>
        <v>1.79</v>
      </c>
      <c r="G213" s="212">
        <f>T213+X213+AB213+AF213+AJ213+AN213+AR213+AV213+AZ213+BD213</f>
        <v>4</v>
      </c>
      <c r="H213" s="283">
        <f>100*(F213/G213)</f>
        <v>44.75</v>
      </c>
      <c r="I213" s="115"/>
      <c r="J213" s="116"/>
      <c r="K213" s="276"/>
      <c r="L213" s="122"/>
      <c r="M213" s="121"/>
      <c r="N213" s="435"/>
      <c r="O213" s="504">
        <f>C213+F213+I213+L213</f>
        <v>1.79</v>
      </c>
      <c r="P213" s="475">
        <f>D213+G213+J213+M213</f>
        <v>4</v>
      </c>
      <c r="Q213" s="476">
        <f>100*O213/P213</f>
        <v>44.75</v>
      </c>
      <c r="R213" s="176"/>
      <c r="S213" s="439"/>
      <c r="T213" s="439"/>
      <c r="U213" s="538"/>
      <c r="V213" s="176"/>
      <c r="W213" s="59"/>
      <c r="X213" s="66"/>
      <c r="Y213" s="124"/>
      <c r="Z213" s="176"/>
      <c r="AA213" s="59"/>
      <c r="AB213" s="66"/>
      <c r="AC213" s="56"/>
      <c r="AD213" s="18"/>
      <c r="AE213" s="59"/>
      <c r="AF213" s="132"/>
      <c r="AG213" s="56"/>
      <c r="AH213" s="12"/>
      <c r="AI213" s="54"/>
      <c r="AJ213" s="55"/>
      <c r="AK213" s="57"/>
      <c r="AL213" s="18"/>
      <c r="AM213" s="54"/>
      <c r="AN213" s="55"/>
      <c r="AO213" s="56"/>
      <c r="AP213" s="11"/>
      <c r="AQ213" s="54"/>
      <c r="AR213" s="55"/>
      <c r="AS213" s="57"/>
      <c r="AT213" s="13"/>
      <c r="AU213" s="54"/>
      <c r="AV213" s="67"/>
      <c r="AW213" s="68"/>
      <c r="AX213" s="22" t="s">
        <v>163</v>
      </c>
      <c r="AY213" s="54">
        <v>1.79</v>
      </c>
      <c r="AZ213" s="62">
        <v>4</v>
      </c>
      <c r="BA213" s="57">
        <v>0.45</v>
      </c>
      <c r="BB213" s="18"/>
      <c r="BC213" s="126"/>
      <c r="BD213" s="66"/>
      <c r="BE213" s="56"/>
      <c r="BF213" s="215"/>
      <c r="BG213" s="189"/>
      <c r="BH213" s="189"/>
      <c r="BI213" s="190"/>
    </row>
    <row r="214" spans="1:61" s="193" customFormat="1" ht="12.75" customHeight="1">
      <c r="A214" s="546">
        <v>1.5</v>
      </c>
      <c r="B214" s="643" t="s">
        <v>417</v>
      </c>
      <c r="C214" s="310"/>
      <c r="D214" s="112"/>
      <c r="E214" s="311"/>
      <c r="F214" s="103">
        <f>S214+W214+AA214+AE214+AI214+AM214+AQ214+AU214+AY214+BC214</f>
        <v>0.38</v>
      </c>
      <c r="G214" s="212">
        <f>T214+X214+AB214+AF214+AJ214+AN214+AR214+AV214+AZ214+BD214</f>
        <v>1</v>
      </c>
      <c r="H214" s="283">
        <f>100*(F214/G214)</f>
        <v>38</v>
      </c>
      <c r="I214" s="273"/>
      <c r="J214" s="405"/>
      <c r="K214" s="274"/>
      <c r="L214" s="286"/>
      <c r="M214" s="257"/>
      <c r="N214" s="436"/>
      <c r="O214" s="505">
        <f>C214+F214+I214+L214</f>
        <v>0.38</v>
      </c>
      <c r="P214" s="392">
        <f>D214+G214+J214+M214</f>
        <v>1</v>
      </c>
      <c r="Q214" s="124">
        <f>100*O214/P214</f>
        <v>38</v>
      </c>
      <c r="R214" s="176"/>
      <c r="S214" s="439"/>
      <c r="T214" s="439"/>
      <c r="U214" s="538"/>
      <c r="V214" s="176"/>
      <c r="W214" s="59"/>
      <c r="X214" s="66"/>
      <c r="Y214" s="124"/>
      <c r="Z214" s="176"/>
      <c r="AA214" s="59"/>
      <c r="AB214" s="66"/>
      <c r="AC214" s="56"/>
      <c r="AD214" s="196"/>
      <c r="AE214" s="192"/>
      <c r="AF214" s="203"/>
      <c r="AG214" s="352"/>
      <c r="AH214" s="140"/>
      <c r="AI214" s="67"/>
      <c r="AJ214" s="79"/>
      <c r="AK214" s="146"/>
      <c r="AL214" s="136"/>
      <c r="AM214" s="67"/>
      <c r="AN214" s="79"/>
      <c r="AO214" s="142"/>
      <c r="AP214" s="22" t="s">
        <v>163</v>
      </c>
      <c r="AQ214" s="54">
        <v>0.38</v>
      </c>
      <c r="AR214" s="67">
        <v>1</v>
      </c>
      <c r="AS214" s="76">
        <v>0.38</v>
      </c>
      <c r="AT214" s="136"/>
      <c r="AU214" s="61"/>
      <c r="AV214" s="79"/>
      <c r="AW214" s="197"/>
      <c r="AX214" s="191"/>
      <c r="AY214" s="192"/>
      <c r="AZ214" s="676"/>
      <c r="BA214" s="200"/>
      <c r="BB214" s="196"/>
      <c r="BC214" s="192"/>
      <c r="BD214" s="203"/>
      <c r="BE214" s="197"/>
      <c r="BF214" s="191"/>
      <c r="BG214" s="192"/>
      <c r="BH214" s="192"/>
      <c r="BI214" s="197"/>
    </row>
    <row r="215" spans="1:61" s="193" customFormat="1" ht="12.75" customHeight="1">
      <c r="A215" s="546">
        <v>1.5</v>
      </c>
      <c r="B215" s="703" t="s">
        <v>443</v>
      </c>
      <c r="C215" s="310"/>
      <c r="D215" s="113"/>
      <c r="E215" s="311"/>
      <c r="F215" s="103">
        <f>S215+W215+AA215+AE215+AI215+AM215+AQ215+AU215+AY215+BC215</f>
        <v>0.96</v>
      </c>
      <c r="G215" s="212">
        <f>T215+X215+AB215+AF215+AJ215+AN215+AR215+AV215+AZ215+BD215</f>
        <v>1</v>
      </c>
      <c r="H215" s="283">
        <f>100*(F215/G215)</f>
        <v>96</v>
      </c>
      <c r="I215" s="275"/>
      <c r="J215" s="405"/>
      <c r="K215" s="274"/>
      <c r="L215" s="286"/>
      <c r="M215" s="170"/>
      <c r="N215" s="436"/>
      <c r="O215" s="504">
        <f>C215+F215+I215+L215</f>
        <v>0.96</v>
      </c>
      <c r="P215" s="475">
        <f>D215+G215+J215+M215</f>
        <v>1</v>
      </c>
      <c r="Q215" s="476">
        <f>100*O215/P215</f>
        <v>96</v>
      </c>
      <c r="R215" s="176"/>
      <c r="S215" s="439"/>
      <c r="T215" s="439"/>
      <c r="U215" s="538"/>
      <c r="V215" s="176"/>
      <c r="W215" s="59"/>
      <c r="X215" s="66"/>
      <c r="Y215" s="124"/>
      <c r="Z215" s="176"/>
      <c r="AA215" s="59"/>
      <c r="AB215" s="66"/>
      <c r="AC215" s="56"/>
      <c r="AD215" s="136"/>
      <c r="AE215" s="61"/>
      <c r="AF215" s="54"/>
      <c r="AG215" s="352"/>
      <c r="AH215" s="140"/>
      <c r="AI215" s="67"/>
      <c r="AJ215" s="79"/>
      <c r="AK215" s="200"/>
      <c r="AL215" s="196"/>
      <c r="AM215" s="192"/>
      <c r="AN215" s="192"/>
      <c r="AO215" s="231"/>
      <c r="AP215" s="140"/>
      <c r="AQ215" s="61"/>
      <c r="AR215" s="79"/>
      <c r="AS215" s="146"/>
      <c r="AT215" s="136"/>
      <c r="AU215" s="61"/>
      <c r="AV215" s="79"/>
      <c r="AW215" s="197"/>
      <c r="AX215" s="22" t="s">
        <v>163</v>
      </c>
      <c r="AY215" s="54">
        <v>0.96</v>
      </c>
      <c r="AZ215" s="62">
        <v>1</v>
      </c>
      <c r="BA215" s="76">
        <v>0.96</v>
      </c>
      <c r="BB215" s="196"/>
      <c r="BC215" s="192"/>
      <c r="BD215" s="203"/>
      <c r="BE215" s="197"/>
      <c r="BF215" s="191"/>
      <c r="BG215" s="192"/>
      <c r="BH215" s="192"/>
      <c r="BI215" s="197"/>
    </row>
    <row r="216" spans="1:61" s="193" customFormat="1" ht="12.75" customHeight="1">
      <c r="A216" s="546">
        <v>1.5</v>
      </c>
      <c r="B216" s="643" t="s">
        <v>418</v>
      </c>
      <c r="C216" s="310"/>
      <c r="D216" s="112"/>
      <c r="E216" s="311"/>
      <c r="F216" s="103">
        <f>S216+W216+AA216+AE216+AI216+AM216+AQ216+AU216+AY216+BC216</f>
        <v>0.05</v>
      </c>
      <c r="G216" s="212">
        <f>T216+X216+AB216+AF216+AJ216+AN216+AR216+AV216+AZ216+BD216</f>
        <v>1</v>
      </c>
      <c r="H216" s="283">
        <f>100*(F216/G216)</f>
        <v>5</v>
      </c>
      <c r="I216" s="273"/>
      <c r="J216" s="405"/>
      <c r="K216" s="274"/>
      <c r="L216" s="286"/>
      <c r="M216" s="257"/>
      <c r="N216" s="436"/>
      <c r="O216" s="505">
        <f>C216+F216+I216+L216</f>
        <v>0.05</v>
      </c>
      <c r="P216" s="392">
        <f>D216+G216+J216+M216</f>
        <v>1</v>
      </c>
      <c r="Q216" s="124">
        <f>100*O216/P216</f>
        <v>5</v>
      </c>
      <c r="R216" s="176"/>
      <c r="S216" s="439"/>
      <c r="T216" s="439"/>
      <c r="U216" s="538"/>
      <c r="V216" s="176"/>
      <c r="W216" s="59"/>
      <c r="X216" s="66"/>
      <c r="Y216" s="124"/>
      <c r="Z216" s="176"/>
      <c r="AA216" s="59"/>
      <c r="AB216" s="66"/>
      <c r="AC216" s="56"/>
      <c r="AD216" s="196"/>
      <c r="AE216" s="192"/>
      <c r="AF216" s="203"/>
      <c r="AG216" s="352"/>
      <c r="AH216" s="140"/>
      <c r="AI216" s="67"/>
      <c r="AJ216" s="79"/>
      <c r="AK216" s="146"/>
      <c r="AL216" s="136"/>
      <c r="AM216" s="67"/>
      <c r="AN216" s="79"/>
      <c r="AO216" s="142"/>
      <c r="AP216" s="22" t="s">
        <v>163</v>
      </c>
      <c r="AQ216" s="54">
        <v>0.05</v>
      </c>
      <c r="AR216" s="67">
        <v>1</v>
      </c>
      <c r="AS216" s="76">
        <v>0.05</v>
      </c>
      <c r="AT216" s="136"/>
      <c r="AU216" s="61"/>
      <c r="AV216" s="79"/>
      <c r="AW216" s="197"/>
      <c r="AX216" s="191"/>
      <c r="AY216" s="192"/>
      <c r="AZ216" s="676"/>
      <c r="BA216" s="200"/>
      <c r="BB216" s="196"/>
      <c r="BC216" s="192"/>
      <c r="BD216" s="203"/>
      <c r="BE216" s="197"/>
      <c r="BF216" s="191"/>
      <c r="BG216" s="192"/>
      <c r="BH216" s="192"/>
      <c r="BI216" s="197"/>
    </row>
    <row r="217" spans="1:61" s="187" customFormat="1" ht="12.75" customHeight="1">
      <c r="A217" s="548">
        <v>1.5</v>
      </c>
      <c r="B217" s="643" t="s">
        <v>15</v>
      </c>
      <c r="C217" s="49">
        <v>3.56</v>
      </c>
      <c r="D217" s="50">
        <v>4</v>
      </c>
      <c r="E217" s="305">
        <f>100*(C217/D217)</f>
        <v>89</v>
      </c>
      <c r="F217" s="103">
        <f>AE217+AI217+AM217+AQ217+AU217+AY217</f>
        <v>7.70625</v>
      </c>
      <c r="G217" s="212">
        <f>AF217+AJ217+AN217+AR217+AV217+AZ217</f>
        <v>11</v>
      </c>
      <c r="H217" s="283">
        <f>100*(F217/G217)</f>
        <v>70.05681818181819</v>
      </c>
      <c r="I217" s="115"/>
      <c r="J217" s="116"/>
      <c r="K217" s="276"/>
      <c r="L217" s="122"/>
      <c r="M217" s="121"/>
      <c r="N217" s="435"/>
      <c r="O217" s="504">
        <f>C217+F217+I217+L217</f>
        <v>11.26625</v>
      </c>
      <c r="P217" s="475">
        <f>D217+G217+J217+M217</f>
        <v>15</v>
      </c>
      <c r="Q217" s="476">
        <f>100*O217/P217</f>
        <v>75.10833333333333</v>
      </c>
      <c r="R217" s="176"/>
      <c r="S217" s="439"/>
      <c r="T217" s="439"/>
      <c r="U217" s="538"/>
      <c r="V217" s="176"/>
      <c r="W217" s="59"/>
      <c r="X217" s="66"/>
      <c r="Y217" s="124"/>
      <c r="Z217" s="176"/>
      <c r="AA217" s="59"/>
      <c r="AB217" s="66"/>
      <c r="AC217" s="56"/>
      <c r="AD217" s="13"/>
      <c r="AE217" s="59"/>
      <c r="AF217" s="132"/>
      <c r="AG217" s="56"/>
      <c r="AH217" s="22" t="s">
        <v>163</v>
      </c>
      <c r="AI217" s="54">
        <v>0.65625</v>
      </c>
      <c r="AJ217" s="55">
        <v>1</v>
      </c>
      <c r="AK217" s="57">
        <f>AI217/AJ217</f>
        <v>0.65625</v>
      </c>
      <c r="AL217" s="13"/>
      <c r="AM217" s="54"/>
      <c r="AN217" s="55"/>
      <c r="AO217" s="56"/>
      <c r="AP217" s="22" t="s">
        <v>163</v>
      </c>
      <c r="AQ217" s="54">
        <v>3.21</v>
      </c>
      <c r="AR217" s="55">
        <v>4</v>
      </c>
      <c r="AS217" s="57">
        <v>0.8</v>
      </c>
      <c r="AT217" s="14" t="s">
        <v>163</v>
      </c>
      <c r="AU217" s="54">
        <v>2.05</v>
      </c>
      <c r="AV217" s="55">
        <v>3</v>
      </c>
      <c r="AW217" s="56">
        <v>0.68</v>
      </c>
      <c r="AX217" s="22" t="s">
        <v>163</v>
      </c>
      <c r="AY217" s="54">
        <v>1.79</v>
      </c>
      <c r="AZ217" s="62">
        <v>3</v>
      </c>
      <c r="BA217" s="57">
        <v>0.6</v>
      </c>
      <c r="BB217" s="16" t="s">
        <v>165</v>
      </c>
      <c r="BC217" s="126">
        <v>3.56</v>
      </c>
      <c r="BD217" s="65">
        <v>4</v>
      </c>
      <c r="BE217" s="56">
        <v>0.89</v>
      </c>
      <c r="BF217" s="215"/>
      <c r="BG217" s="189"/>
      <c r="BH217" s="189"/>
      <c r="BI217" s="190"/>
    </row>
    <row r="218" spans="1:61" s="195" customFormat="1" ht="12.75" customHeight="1">
      <c r="A218" s="546">
        <v>1.5</v>
      </c>
      <c r="B218" s="642" t="s">
        <v>419</v>
      </c>
      <c r="C218" s="310"/>
      <c r="D218" s="112"/>
      <c r="E218" s="311"/>
      <c r="F218" s="103">
        <f>S218+W218+AA218+AE218+AI218+AM218+AQ218+AU218+AY218+BC218</f>
        <v>0.03</v>
      </c>
      <c r="G218" s="212">
        <f>T218+X218+AB218+AF218+AJ218+AN218+AR218+AV218+AZ218+BD218</f>
        <v>1</v>
      </c>
      <c r="H218" s="283">
        <f>100*(F218/G218)</f>
        <v>3</v>
      </c>
      <c r="I218" s="273"/>
      <c r="J218" s="405"/>
      <c r="K218" s="274"/>
      <c r="L218" s="286"/>
      <c r="M218" s="257"/>
      <c r="N218" s="436"/>
      <c r="O218" s="505">
        <f>C218+F218+I218+L218</f>
        <v>0.03</v>
      </c>
      <c r="P218" s="392">
        <f>D218+G218+J218+M218</f>
        <v>1</v>
      </c>
      <c r="Q218" s="124">
        <f>100*O218/P218</f>
        <v>3</v>
      </c>
      <c r="R218" s="176"/>
      <c r="S218" s="439"/>
      <c r="T218" s="439"/>
      <c r="U218" s="538"/>
      <c r="V218" s="176"/>
      <c r="W218" s="59"/>
      <c r="X218" s="66"/>
      <c r="Y218" s="124"/>
      <c r="Z218" s="176"/>
      <c r="AA218" s="59"/>
      <c r="AB218" s="66"/>
      <c r="AC218" s="56"/>
      <c r="AD218" s="196"/>
      <c r="AE218" s="192"/>
      <c r="AF218" s="203"/>
      <c r="AG218" s="352"/>
      <c r="AH218" s="140"/>
      <c r="AI218" s="67"/>
      <c r="AJ218" s="79"/>
      <c r="AK218" s="146"/>
      <c r="AL218" s="136"/>
      <c r="AM218" s="67"/>
      <c r="AN218" s="79"/>
      <c r="AO218" s="143"/>
      <c r="AP218" s="22" t="s">
        <v>163</v>
      </c>
      <c r="AQ218" s="54">
        <v>0.03</v>
      </c>
      <c r="AR218" s="67">
        <v>1</v>
      </c>
      <c r="AS218" s="76">
        <v>0.03</v>
      </c>
      <c r="AT218" s="136"/>
      <c r="AU218" s="61"/>
      <c r="AV218" s="79"/>
      <c r="AW218" s="197"/>
      <c r="AX218" s="191"/>
      <c r="AY218" s="192"/>
      <c r="AZ218" s="676"/>
      <c r="BA218" s="200"/>
      <c r="BB218" s="196"/>
      <c r="BC218" s="192"/>
      <c r="BD218" s="203"/>
      <c r="BE218" s="197"/>
      <c r="BF218" s="191"/>
      <c r="BG218" s="192"/>
      <c r="BH218" s="192"/>
      <c r="BI218" s="197"/>
    </row>
    <row r="219" spans="1:61" s="193" customFormat="1" ht="12.75" customHeight="1">
      <c r="A219" s="546">
        <v>1.5</v>
      </c>
      <c r="B219" s="644" t="s">
        <v>404</v>
      </c>
      <c r="C219" s="310"/>
      <c r="D219" s="113"/>
      <c r="E219" s="311"/>
      <c r="F219" s="103">
        <f>S219+W219+AA219+AE219+AI219+AM219+AQ219+AU219+AY219+BC219</f>
        <v>0.09375</v>
      </c>
      <c r="G219" s="212">
        <f>T219+X219+AB219+AF219+AJ219+AN219+AR219+AV219+AZ219+BD219</f>
        <v>1</v>
      </c>
      <c r="H219" s="283">
        <f>100*(F219/G219)</f>
        <v>9.375</v>
      </c>
      <c r="I219" s="273"/>
      <c r="J219" s="409"/>
      <c r="K219" s="274"/>
      <c r="L219" s="286"/>
      <c r="M219" s="257"/>
      <c r="N219" s="436"/>
      <c r="O219" s="504">
        <f>C219+F219+I219+L219</f>
        <v>0.09375</v>
      </c>
      <c r="P219" s="475">
        <f>D219+G219+J219+M219</f>
        <v>1</v>
      </c>
      <c r="Q219" s="476">
        <f>100*O219/P219</f>
        <v>9.375</v>
      </c>
      <c r="R219" s="176"/>
      <c r="S219" s="439"/>
      <c r="T219" s="439"/>
      <c r="U219" s="538"/>
      <c r="V219" s="176"/>
      <c r="W219" s="59"/>
      <c r="X219" s="66"/>
      <c r="Y219" s="124"/>
      <c r="Z219" s="176"/>
      <c r="AA219" s="59"/>
      <c r="AB219" s="66"/>
      <c r="AC219" s="56"/>
      <c r="AD219" s="136"/>
      <c r="AE219" s="67"/>
      <c r="AF219" s="54"/>
      <c r="AG219" s="352"/>
      <c r="AH219" s="22" t="s">
        <v>163</v>
      </c>
      <c r="AI219" s="70">
        <v>0.09375</v>
      </c>
      <c r="AJ219" s="67">
        <v>1</v>
      </c>
      <c r="AK219" s="76">
        <f>AI219/AJ219</f>
        <v>0.09375</v>
      </c>
      <c r="AL219" s="136"/>
      <c r="AM219" s="67"/>
      <c r="AN219" s="79"/>
      <c r="AO219" s="142"/>
      <c r="AP219" s="140"/>
      <c r="AQ219" s="67"/>
      <c r="AR219" s="79"/>
      <c r="AS219" s="146"/>
      <c r="AT219" s="136"/>
      <c r="AU219" s="61"/>
      <c r="AV219" s="79"/>
      <c r="AW219" s="197"/>
      <c r="AX219" s="191"/>
      <c r="AY219" s="192"/>
      <c r="AZ219" s="676"/>
      <c r="BA219" s="200"/>
      <c r="BB219" s="196"/>
      <c r="BC219" s="192"/>
      <c r="BD219" s="203"/>
      <c r="BE219" s="197"/>
      <c r="BF219" s="215"/>
      <c r="BG219" s="189"/>
      <c r="BH219" s="189"/>
      <c r="BI219" s="190"/>
    </row>
    <row r="220" spans="1:61" s="188" customFormat="1" ht="12.75" customHeight="1">
      <c r="A220" s="546">
        <v>1.5</v>
      </c>
      <c r="B220" s="642" t="s">
        <v>245</v>
      </c>
      <c r="C220" s="111"/>
      <c r="D220" s="112"/>
      <c r="E220" s="306"/>
      <c r="F220" s="103">
        <f>S220+W220+AA220+AE220+AI220+AM220+AQ220+AU220+AY220+BC220</f>
        <v>0.88</v>
      </c>
      <c r="G220" s="212">
        <f>T220+X220+AB220+AF220+AJ220+AN220+AR220+AV220+AZ220+BD220</f>
        <v>2</v>
      </c>
      <c r="H220" s="283">
        <f>100*(F220/G220)</f>
        <v>44</v>
      </c>
      <c r="I220" s="115"/>
      <c r="J220" s="116"/>
      <c r="K220" s="276"/>
      <c r="L220" s="122"/>
      <c r="M220" s="121"/>
      <c r="N220" s="435"/>
      <c r="O220" s="505">
        <f>C220+F220+I220+L220</f>
        <v>0.88</v>
      </c>
      <c r="P220" s="392">
        <f>D220+G220+J220+M220</f>
        <v>2</v>
      </c>
      <c r="Q220" s="124">
        <f>100*O220/P220</f>
        <v>44</v>
      </c>
      <c r="R220" s="176"/>
      <c r="S220" s="439"/>
      <c r="T220" s="439"/>
      <c r="U220" s="538"/>
      <c r="V220" s="176"/>
      <c r="W220" s="59"/>
      <c r="X220" s="66"/>
      <c r="Y220" s="124"/>
      <c r="Z220" s="176"/>
      <c r="AA220" s="59"/>
      <c r="AB220" s="66"/>
      <c r="AC220" s="56"/>
      <c r="AD220" s="13"/>
      <c r="AE220" s="59"/>
      <c r="AF220" s="132"/>
      <c r="AG220" s="56"/>
      <c r="AH220" s="11"/>
      <c r="AI220" s="54"/>
      <c r="AJ220" s="55"/>
      <c r="AK220" s="57"/>
      <c r="AL220" s="13"/>
      <c r="AM220" s="54"/>
      <c r="AN220" s="55"/>
      <c r="AO220" s="56"/>
      <c r="AP220" s="11"/>
      <c r="AQ220" s="54"/>
      <c r="AR220" s="55"/>
      <c r="AS220" s="57"/>
      <c r="AT220" s="13"/>
      <c r="AU220" s="54"/>
      <c r="AV220" s="55"/>
      <c r="AW220" s="56"/>
      <c r="AX220" s="11"/>
      <c r="AY220" s="54"/>
      <c r="AZ220" s="62"/>
      <c r="BA220" s="57"/>
      <c r="BB220" s="14" t="s">
        <v>163</v>
      </c>
      <c r="BC220" s="126">
        <v>0.88</v>
      </c>
      <c r="BD220" s="65">
        <v>2</v>
      </c>
      <c r="BE220" s="56">
        <v>0.44</v>
      </c>
      <c r="BF220" s="215"/>
      <c r="BG220" s="189"/>
      <c r="BH220" s="189"/>
      <c r="BI220" s="190"/>
    </row>
    <row r="221" spans="1:61" s="193" customFormat="1" ht="12.75" customHeight="1">
      <c r="A221" s="546">
        <v>1.5</v>
      </c>
      <c r="B221" s="644" t="s">
        <v>444</v>
      </c>
      <c r="C221" s="310"/>
      <c r="D221" s="113"/>
      <c r="E221" s="314"/>
      <c r="F221" s="103">
        <f>S221+W221+AA221+AE221+AI221+AM221+AQ221+AU221+AY221+BC221</f>
        <v>0.58</v>
      </c>
      <c r="G221" s="212">
        <f>T221+X221+AB221+AF221+AJ221+AN221+AR221+AV221+AZ221+BD221</f>
        <v>1</v>
      </c>
      <c r="H221" s="283">
        <f>100*(F221/G221)</f>
        <v>57.99999999999999</v>
      </c>
      <c r="I221" s="275"/>
      <c r="J221" s="405"/>
      <c r="K221" s="274"/>
      <c r="L221" s="286"/>
      <c r="M221" s="170"/>
      <c r="N221" s="436"/>
      <c r="O221" s="504">
        <f>C221+F221+I221+L221</f>
        <v>0.58</v>
      </c>
      <c r="P221" s="475">
        <f>D221+G221+J221+M221</f>
        <v>1</v>
      </c>
      <c r="Q221" s="476">
        <f>100*O221/P221</f>
        <v>57.99999999999999</v>
      </c>
      <c r="R221" s="176"/>
      <c r="S221" s="439"/>
      <c r="T221" s="439"/>
      <c r="U221" s="538"/>
      <c r="V221" s="176"/>
      <c r="W221" s="59"/>
      <c r="X221" s="66"/>
      <c r="Y221" s="124"/>
      <c r="Z221" s="176"/>
      <c r="AA221" s="59"/>
      <c r="AB221" s="66"/>
      <c r="AC221" s="56"/>
      <c r="AD221" s="136"/>
      <c r="AE221" s="67"/>
      <c r="AF221" s="54"/>
      <c r="AG221" s="352"/>
      <c r="AH221" s="140"/>
      <c r="AI221" s="67"/>
      <c r="AJ221" s="79"/>
      <c r="AK221" s="200"/>
      <c r="AL221" s="196"/>
      <c r="AM221" s="192"/>
      <c r="AN221" s="192"/>
      <c r="AO221" s="231"/>
      <c r="AP221" s="140"/>
      <c r="AQ221" s="61"/>
      <c r="AR221" s="79"/>
      <c r="AS221" s="146"/>
      <c r="AT221" s="136"/>
      <c r="AU221" s="61"/>
      <c r="AV221" s="79"/>
      <c r="AW221" s="197"/>
      <c r="AX221" s="22" t="s">
        <v>163</v>
      </c>
      <c r="AY221" s="54">
        <v>0.58</v>
      </c>
      <c r="AZ221" s="62">
        <v>1</v>
      </c>
      <c r="BA221" s="76">
        <v>0.58</v>
      </c>
      <c r="BB221" s="196"/>
      <c r="BC221" s="192"/>
      <c r="BD221" s="203"/>
      <c r="BE221" s="197"/>
      <c r="BF221" s="191"/>
      <c r="BG221" s="192"/>
      <c r="BH221" s="192"/>
      <c r="BI221" s="197"/>
    </row>
    <row r="222" spans="1:61" s="195" customFormat="1" ht="12.75" customHeight="1">
      <c r="A222" s="546">
        <v>1.5</v>
      </c>
      <c r="B222" s="642" t="s">
        <v>434</v>
      </c>
      <c r="C222" s="310"/>
      <c r="D222" s="112"/>
      <c r="E222" s="314"/>
      <c r="F222" s="103">
        <f>S222+W222+AA222+AE222+AI222+AM222+AQ222+AU222+AY222+BC222</f>
        <v>0.52</v>
      </c>
      <c r="G222" s="212">
        <f>T222+X222+AB222+AF222+AJ222+AN222+AR222+AV222+AZ222+BD222</f>
        <v>1</v>
      </c>
      <c r="H222" s="283">
        <f>100*(F222/G222)</f>
        <v>52</v>
      </c>
      <c r="I222" s="273"/>
      <c r="J222" s="405"/>
      <c r="K222" s="274"/>
      <c r="L222" s="286"/>
      <c r="M222" s="257"/>
      <c r="N222" s="436"/>
      <c r="O222" s="505">
        <f>C222+F222+I222+L222</f>
        <v>0.52</v>
      </c>
      <c r="P222" s="392">
        <f>D222+G222+J222+M222</f>
        <v>1</v>
      </c>
      <c r="Q222" s="124">
        <f>100*O222/P222</f>
        <v>52</v>
      </c>
      <c r="R222" s="176"/>
      <c r="S222" s="439"/>
      <c r="T222" s="439"/>
      <c r="U222" s="538"/>
      <c r="V222" s="176"/>
      <c r="W222" s="59"/>
      <c r="X222" s="66"/>
      <c r="Y222" s="124"/>
      <c r="Z222" s="176"/>
      <c r="AA222" s="59"/>
      <c r="AB222" s="66"/>
      <c r="AC222" s="56"/>
      <c r="AD222" s="136"/>
      <c r="AE222" s="67"/>
      <c r="AF222" s="54"/>
      <c r="AG222" s="351"/>
      <c r="AH222" s="191"/>
      <c r="AI222" s="192"/>
      <c r="AJ222" s="192"/>
      <c r="AK222" s="146"/>
      <c r="AL222" s="136"/>
      <c r="AM222" s="67"/>
      <c r="AN222" s="79"/>
      <c r="AO222" s="143"/>
      <c r="AP222" s="151"/>
      <c r="AQ222" s="67"/>
      <c r="AR222" s="79"/>
      <c r="AS222" s="146"/>
      <c r="AT222" s="14" t="s">
        <v>163</v>
      </c>
      <c r="AU222" s="54">
        <v>0.52</v>
      </c>
      <c r="AV222" s="67">
        <v>1</v>
      </c>
      <c r="AW222" s="68">
        <v>0.52</v>
      </c>
      <c r="AX222" s="191"/>
      <c r="AY222" s="192"/>
      <c r="AZ222" s="676"/>
      <c r="BA222" s="200"/>
      <c r="BB222" s="196"/>
      <c r="BC222" s="192"/>
      <c r="BD222" s="203"/>
      <c r="BE222" s="197"/>
      <c r="BF222" s="191"/>
      <c r="BG222" s="192"/>
      <c r="BH222" s="192"/>
      <c r="BI222" s="197"/>
    </row>
    <row r="223" spans="1:61" s="193" customFormat="1" ht="12.75" customHeight="1">
      <c r="A223" s="546">
        <v>1.5</v>
      </c>
      <c r="B223" s="642" t="s">
        <v>420</v>
      </c>
      <c r="C223" s="310"/>
      <c r="D223" s="112"/>
      <c r="E223" s="314"/>
      <c r="F223" s="103">
        <f>S223+W223+AA223+AE223+AI223+AM223+AQ223+AU223+AY223+BC223</f>
        <v>0.2</v>
      </c>
      <c r="G223" s="212">
        <f>T223+X223+AB223+AF223+AJ223+AN223+AR223+AV223+AZ223+BD223</f>
        <v>1</v>
      </c>
      <c r="H223" s="283">
        <f>100*(F223/G223)</f>
        <v>20</v>
      </c>
      <c r="I223" s="273"/>
      <c r="J223" s="405"/>
      <c r="K223" s="274"/>
      <c r="L223" s="286"/>
      <c r="M223" s="257"/>
      <c r="N223" s="436"/>
      <c r="O223" s="504">
        <f>C223+F223+I223+L223</f>
        <v>0.2</v>
      </c>
      <c r="P223" s="475">
        <f>D223+G223+J223+M223</f>
        <v>1</v>
      </c>
      <c r="Q223" s="476">
        <f>100*O223/P223</f>
        <v>20</v>
      </c>
      <c r="R223" s="176"/>
      <c r="S223" s="439"/>
      <c r="T223" s="439"/>
      <c r="U223" s="538"/>
      <c r="V223" s="176"/>
      <c r="W223" s="59"/>
      <c r="X223" s="66"/>
      <c r="Y223" s="124"/>
      <c r="Z223" s="176"/>
      <c r="AA223" s="59"/>
      <c r="AB223" s="66"/>
      <c r="AC223" s="56"/>
      <c r="AD223" s="196"/>
      <c r="AE223" s="192"/>
      <c r="AF223" s="203"/>
      <c r="AG223" s="352"/>
      <c r="AH223" s="140"/>
      <c r="AI223" s="67"/>
      <c r="AJ223" s="79"/>
      <c r="AK223" s="146"/>
      <c r="AL223" s="136"/>
      <c r="AM223" s="67"/>
      <c r="AN223" s="79"/>
      <c r="AO223" s="143"/>
      <c r="AP223" s="22" t="s">
        <v>163</v>
      </c>
      <c r="AQ223" s="54">
        <v>0.2</v>
      </c>
      <c r="AR223" s="67">
        <v>1</v>
      </c>
      <c r="AS223" s="76">
        <v>0.2</v>
      </c>
      <c r="AT223" s="136"/>
      <c r="AU223" s="61"/>
      <c r="AV223" s="79"/>
      <c r="AW223" s="197"/>
      <c r="AX223" s="191"/>
      <c r="AY223" s="192"/>
      <c r="AZ223" s="676"/>
      <c r="BA223" s="200"/>
      <c r="BB223" s="196"/>
      <c r="BC223" s="192"/>
      <c r="BD223" s="203"/>
      <c r="BE223" s="197"/>
      <c r="BF223" s="191"/>
      <c r="BG223" s="192"/>
      <c r="BH223" s="192"/>
      <c r="BI223" s="197"/>
    </row>
    <row r="224" spans="1:61" s="195" customFormat="1" ht="12.75" customHeight="1">
      <c r="A224" s="546">
        <v>1.5</v>
      </c>
      <c r="B224" s="642" t="s">
        <v>421</v>
      </c>
      <c r="C224" s="310"/>
      <c r="D224" s="112"/>
      <c r="E224" s="314"/>
      <c r="F224" s="103">
        <f>S224+W224+AA224+AE224+AI224+AM224+AQ224+AU224+AY224+BC224</f>
        <v>0.03</v>
      </c>
      <c r="G224" s="212">
        <f>T224+X224+AB224+AF224+AJ224+AN224+AR224+AV224+AZ224+BD224</f>
        <v>1</v>
      </c>
      <c r="H224" s="283">
        <f>100*(F224/G224)</f>
        <v>3</v>
      </c>
      <c r="I224" s="273"/>
      <c r="J224" s="405"/>
      <c r="K224" s="274"/>
      <c r="L224" s="286"/>
      <c r="M224" s="257"/>
      <c r="N224" s="436"/>
      <c r="O224" s="505">
        <f>C224+F224+I224+L224</f>
        <v>0.03</v>
      </c>
      <c r="P224" s="392">
        <f>D224+G224+J224+M224</f>
        <v>1</v>
      </c>
      <c r="Q224" s="124">
        <f>100*O224/P224</f>
        <v>3</v>
      </c>
      <c r="R224" s="176"/>
      <c r="S224" s="439"/>
      <c r="T224" s="439"/>
      <c r="U224" s="538"/>
      <c r="V224" s="176"/>
      <c r="W224" s="59"/>
      <c r="X224" s="66"/>
      <c r="Y224" s="124"/>
      <c r="Z224" s="176"/>
      <c r="AA224" s="59"/>
      <c r="AB224" s="66"/>
      <c r="AC224" s="56"/>
      <c r="AD224" s="196"/>
      <c r="AE224" s="192"/>
      <c r="AF224" s="203"/>
      <c r="AG224" s="352"/>
      <c r="AH224" s="140"/>
      <c r="AI224" s="67"/>
      <c r="AJ224" s="79"/>
      <c r="AK224" s="146"/>
      <c r="AL224" s="136"/>
      <c r="AM224" s="67"/>
      <c r="AN224" s="79"/>
      <c r="AO224" s="142"/>
      <c r="AP224" s="22" t="s">
        <v>163</v>
      </c>
      <c r="AQ224" s="54">
        <v>0.03</v>
      </c>
      <c r="AR224" s="67">
        <v>1</v>
      </c>
      <c r="AS224" s="76">
        <v>0.03</v>
      </c>
      <c r="AT224" s="136"/>
      <c r="AU224" s="61"/>
      <c r="AV224" s="79"/>
      <c r="AW224" s="197"/>
      <c r="AX224" s="191"/>
      <c r="AY224" s="192"/>
      <c r="AZ224" s="676"/>
      <c r="BA224" s="200"/>
      <c r="BB224" s="196"/>
      <c r="BC224" s="192"/>
      <c r="BD224" s="203"/>
      <c r="BE224" s="197"/>
      <c r="BF224" s="191"/>
      <c r="BG224" s="192"/>
      <c r="BH224" s="192"/>
      <c r="BI224" s="197"/>
    </row>
    <row r="225" spans="1:61" s="195" customFormat="1" ht="12.75" customHeight="1">
      <c r="A225" s="546">
        <v>1.5</v>
      </c>
      <c r="B225" s="642" t="s">
        <v>422</v>
      </c>
      <c r="C225" s="310"/>
      <c r="D225" s="112"/>
      <c r="E225" s="314"/>
      <c r="F225" s="103">
        <f>S225+W225+AA225+AE225+AI225+AM225+AQ225+AU225+AY225+BC225</f>
        <v>0.06</v>
      </c>
      <c r="G225" s="212">
        <f>T225+X225+AB225+AF225+AJ225+AN225+AR225+AV225+AZ225+BD225</f>
        <v>1</v>
      </c>
      <c r="H225" s="283">
        <f>100*(F225/G225)</f>
        <v>6</v>
      </c>
      <c r="I225" s="273"/>
      <c r="J225" s="405"/>
      <c r="K225" s="274"/>
      <c r="L225" s="286"/>
      <c r="M225" s="257"/>
      <c r="N225" s="436"/>
      <c r="O225" s="504">
        <f>C225+F225+I225+L225</f>
        <v>0.06</v>
      </c>
      <c r="P225" s="475">
        <f>D225+G225+J225+M225</f>
        <v>1</v>
      </c>
      <c r="Q225" s="476">
        <f>100*O225/P225</f>
        <v>6</v>
      </c>
      <c r="R225" s="176"/>
      <c r="S225" s="439"/>
      <c r="T225" s="439"/>
      <c r="U225" s="538"/>
      <c r="V225" s="176"/>
      <c r="W225" s="59"/>
      <c r="X225" s="66"/>
      <c r="Y225" s="124"/>
      <c r="Z225" s="176"/>
      <c r="AA225" s="59"/>
      <c r="AB225" s="66"/>
      <c r="AC225" s="56"/>
      <c r="AD225" s="196"/>
      <c r="AE225" s="192"/>
      <c r="AF225" s="203"/>
      <c r="AG225" s="352"/>
      <c r="AH225" s="140"/>
      <c r="AI225" s="67"/>
      <c r="AJ225" s="79"/>
      <c r="AK225" s="146"/>
      <c r="AL225" s="136"/>
      <c r="AM225" s="67"/>
      <c r="AN225" s="79"/>
      <c r="AO225" s="142"/>
      <c r="AP225" s="22" t="s">
        <v>163</v>
      </c>
      <c r="AQ225" s="54">
        <v>0.06</v>
      </c>
      <c r="AR225" s="67">
        <v>1</v>
      </c>
      <c r="AS225" s="76">
        <v>0.06</v>
      </c>
      <c r="AT225" s="136"/>
      <c r="AU225" s="61"/>
      <c r="AV225" s="79"/>
      <c r="AW225" s="197"/>
      <c r="AX225" s="191"/>
      <c r="AY225" s="192"/>
      <c r="AZ225" s="676"/>
      <c r="BA225" s="200"/>
      <c r="BB225" s="196"/>
      <c r="BC225" s="192"/>
      <c r="BD225" s="203"/>
      <c r="BE225" s="197"/>
      <c r="BF225" s="191"/>
      <c r="BG225" s="192"/>
      <c r="BH225" s="192"/>
      <c r="BI225" s="197"/>
    </row>
    <row r="226" spans="1:61" s="195" customFormat="1" ht="12.75" customHeight="1">
      <c r="A226" s="546">
        <v>1.5</v>
      </c>
      <c r="B226" s="642" t="s">
        <v>423</v>
      </c>
      <c r="C226" s="310"/>
      <c r="D226" s="112"/>
      <c r="E226" s="314"/>
      <c r="F226" s="103">
        <f>S226+W226+AA226+AE226+AI226+AM226+AQ226+AU226+AY226+BC226</f>
        <v>0.25</v>
      </c>
      <c r="G226" s="212">
        <f>T226+X226+AB226+AF226+AJ226+AN226+AR226+AV226+AZ226+BD226</f>
        <v>1</v>
      </c>
      <c r="H226" s="283">
        <f>100*(F226/G226)</f>
        <v>25</v>
      </c>
      <c r="I226" s="273"/>
      <c r="J226" s="405"/>
      <c r="K226" s="274"/>
      <c r="L226" s="286"/>
      <c r="M226" s="257"/>
      <c r="N226" s="436"/>
      <c r="O226" s="505">
        <f>C226+F226+I226+L226</f>
        <v>0.25</v>
      </c>
      <c r="P226" s="392">
        <f>D226+G226+J226+M226</f>
        <v>1</v>
      </c>
      <c r="Q226" s="124">
        <f>100*O226/P226</f>
        <v>25</v>
      </c>
      <c r="R226" s="176"/>
      <c r="S226" s="439"/>
      <c r="T226" s="439"/>
      <c r="U226" s="538"/>
      <c r="V226" s="176"/>
      <c r="W226" s="59"/>
      <c r="X226" s="66"/>
      <c r="Y226" s="124"/>
      <c r="Z226" s="176"/>
      <c r="AA226" s="59"/>
      <c r="AB226" s="66"/>
      <c r="AC226" s="56"/>
      <c r="AD226" s="196"/>
      <c r="AE226" s="192"/>
      <c r="AF226" s="203"/>
      <c r="AG226" s="352"/>
      <c r="AH226" s="140"/>
      <c r="AI226" s="67"/>
      <c r="AJ226" s="79"/>
      <c r="AK226" s="146"/>
      <c r="AL226" s="136"/>
      <c r="AM226" s="67"/>
      <c r="AN226" s="79"/>
      <c r="AO226" s="142"/>
      <c r="AP226" s="22" t="s">
        <v>163</v>
      </c>
      <c r="AQ226" s="54">
        <v>0.25</v>
      </c>
      <c r="AR226" s="67">
        <v>1</v>
      </c>
      <c r="AS226" s="76">
        <v>0.25</v>
      </c>
      <c r="AT226" s="136"/>
      <c r="AU226" s="61"/>
      <c r="AV226" s="79"/>
      <c r="AW226" s="197"/>
      <c r="AX226" s="191"/>
      <c r="AY226" s="192"/>
      <c r="AZ226" s="676"/>
      <c r="BA226" s="200"/>
      <c r="BB226" s="196"/>
      <c r="BC226" s="192"/>
      <c r="BD226" s="203"/>
      <c r="BE226" s="197"/>
      <c r="BF226" s="191"/>
      <c r="BG226" s="192"/>
      <c r="BH226" s="192"/>
      <c r="BI226" s="197"/>
    </row>
    <row r="227" spans="1:61" s="188" customFormat="1" ht="12.75" customHeight="1">
      <c r="A227" s="546">
        <v>1.5</v>
      </c>
      <c r="B227" s="10" t="s">
        <v>251</v>
      </c>
      <c r="C227" s="111"/>
      <c r="D227" s="113"/>
      <c r="E227" s="314"/>
      <c r="F227" s="103">
        <f>S227+W227+AA227+AE227+AI227+AM227+AQ227+AU227+AY227+BC227</f>
        <v>0.69</v>
      </c>
      <c r="G227" s="212">
        <f>T227+X227+AB227+AF227+AJ227+AN227+AR227+AV227+AZ227+BD227</f>
        <v>7</v>
      </c>
      <c r="H227" s="283">
        <f>100*(F227/G227)</f>
        <v>9.857142857142856</v>
      </c>
      <c r="I227" s="115"/>
      <c r="J227" s="116"/>
      <c r="K227" s="276"/>
      <c r="L227" s="122"/>
      <c r="M227" s="121"/>
      <c r="N227" s="435"/>
      <c r="O227" s="504">
        <f>C227+F227+I227+L227</f>
        <v>0.69</v>
      </c>
      <c r="P227" s="475">
        <f>D227+G227+J227+M227</f>
        <v>7</v>
      </c>
      <c r="Q227" s="476">
        <f>100*O227/P227</f>
        <v>9.857142857142858</v>
      </c>
      <c r="R227" s="176"/>
      <c r="S227" s="439"/>
      <c r="T227" s="439"/>
      <c r="U227" s="518"/>
      <c r="V227" s="176"/>
      <c r="W227" s="59"/>
      <c r="X227" s="66"/>
      <c r="Y227" s="391"/>
      <c r="Z227" s="176"/>
      <c r="AA227" s="59"/>
      <c r="AB227" s="66"/>
      <c r="AC227" s="56"/>
      <c r="AD227" s="12"/>
      <c r="AE227" s="59"/>
      <c r="AF227" s="132"/>
      <c r="AG227" s="57"/>
      <c r="AH227" s="18"/>
      <c r="AI227" s="54"/>
      <c r="AJ227" s="55"/>
      <c r="AK227" s="56"/>
      <c r="AL227" s="12"/>
      <c r="AM227" s="54"/>
      <c r="AN227" s="55"/>
      <c r="AO227" s="57"/>
      <c r="AP227" s="13"/>
      <c r="AQ227" s="54"/>
      <c r="AR227" s="55"/>
      <c r="AS227" s="56"/>
      <c r="AT227" s="11"/>
      <c r="AU227" s="54"/>
      <c r="AV227" s="55"/>
      <c r="AW227" s="57"/>
      <c r="AX227" s="14" t="s">
        <v>163</v>
      </c>
      <c r="AY227" s="54">
        <v>0.39</v>
      </c>
      <c r="AZ227" s="62">
        <v>3</v>
      </c>
      <c r="BA227" s="56">
        <v>0.13</v>
      </c>
      <c r="BB227" s="22" t="s">
        <v>163</v>
      </c>
      <c r="BC227" s="126">
        <v>0.3</v>
      </c>
      <c r="BD227" s="65">
        <v>4</v>
      </c>
      <c r="BE227" s="57">
        <v>0.08</v>
      </c>
      <c r="BF227" s="169"/>
      <c r="BG227" s="189"/>
      <c r="BH227" s="189"/>
      <c r="BI227" s="190"/>
    </row>
    <row r="228" spans="1:61" s="187" customFormat="1" ht="12.75" customHeight="1">
      <c r="A228" s="546">
        <v>1.5</v>
      </c>
      <c r="B228" s="9" t="s">
        <v>48</v>
      </c>
      <c r="C228" s="111"/>
      <c r="D228" s="112"/>
      <c r="E228" s="314"/>
      <c r="F228" s="103">
        <f>S228+W228+AA228+AE228+AI228+AM228+AQ228+AU228+AY228+BC228</f>
        <v>8.234535762505544</v>
      </c>
      <c r="G228" s="212">
        <f>T228+X228+AB228+AF228+AJ228+AN228+AR228+AV228+AZ228+BD228</f>
        <v>36</v>
      </c>
      <c r="H228" s="283">
        <f>100*(F228/G228)</f>
        <v>22.87371045140429</v>
      </c>
      <c r="I228" s="115"/>
      <c r="J228" s="116"/>
      <c r="K228" s="276"/>
      <c r="L228" s="122"/>
      <c r="M228" s="121"/>
      <c r="N228" s="435"/>
      <c r="O228" s="505">
        <f>C228+F228+I228+L228</f>
        <v>8.234535762505544</v>
      </c>
      <c r="P228" s="392">
        <f>D228+G228+J228+M228</f>
        <v>36</v>
      </c>
      <c r="Q228" s="124">
        <f>100*O228/P228</f>
        <v>22.87371045140429</v>
      </c>
      <c r="R228" s="176"/>
      <c r="S228" s="439"/>
      <c r="T228" s="439"/>
      <c r="U228" s="518"/>
      <c r="V228" s="514"/>
      <c r="W228" s="59"/>
      <c r="X228" s="66"/>
      <c r="Y228" s="391"/>
      <c r="Z228" s="13"/>
      <c r="AA228" s="59"/>
      <c r="AB228" s="66"/>
      <c r="AC228" s="56"/>
      <c r="AD228" s="110" t="s">
        <v>163</v>
      </c>
      <c r="AE228" s="156">
        <v>2.034535762505543</v>
      </c>
      <c r="AF228" s="65">
        <v>11</v>
      </c>
      <c r="AG228" s="57">
        <f>AE228/AF228</f>
        <v>0.184957796591413</v>
      </c>
      <c r="AH228" s="14" t="s">
        <v>163</v>
      </c>
      <c r="AI228" s="54">
        <v>2.95</v>
      </c>
      <c r="AJ228" s="55">
        <v>9</v>
      </c>
      <c r="AK228" s="56">
        <f>AI228/AJ228</f>
        <v>0.3277777777777778</v>
      </c>
      <c r="AL228" s="22" t="s">
        <v>163</v>
      </c>
      <c r="AM228" s="54">
        <v>2.33</v>
      </c>
      <c r="AN228" s="55">
        <v>10</v>
      </c>
      <c r="AO228" s="57">
        <f>AM228/AN228</f>
        <v>0.233</v>
      </c>
      <c r="AP228" s="14" t="s">
        <v>163</v>
      </c>
      <c r="AQ228" s="54">
        <v>0.4</v>
      </c>
      <c r="AR228" s="55">
        <v>2</v>
      </c>
      <c r="AS228" s="56">
        <v>0.2</v>
      </c>
      <c r="AT228" s="22" t="s">
        <v>163</v>
      </c>
      <c r="AU228" s="54">
        <v>0.06</v>
      </c>
      <c r="AV228" s="55">
        <v>1</v>
      </c>
      <c r="AW228" s="57">
        <v>0.06</v>
      </c>
      <c r="AX228" s="14" t="s">
        <v>163</v>
      </c>
      <c r="AY228" s="54">
        <v>0.46</v>
      </c>
      <c r="AZ228" s="62">
        <v>3</v>
      </c>
      <c r="BA228" s="56">
        <v>0.15</v>
      </c>
      <c r="BB228" s="11"/>
      <c r="BC228" s="126"/>
      <c r="BD228" s="65"/>
      <c r="BE228" s="57"/>
      <c r="BF228" s="169"/>
      <c r="BG228" s="189"/>
      <c r="BH228" s="189"/>
      <c r="BI228" s="190"/>
    </row>
    <row r="229" spans="1:61" s="188" customFormat="1" ht="12.75" customHeight="1">
      <c r="A229" s="546">
        <v>1.5</v>
      </c>
      <c r="B229" s="9" t="s">
        <v>11</v>
      </c>
      <c r="C229" s="111"/>
      <c r="D229" s="112"/>
      <c r="E229" s="314"/>
      <c r="F229" s="103">
        <f>S229+W229+AA229+AE229+AI229+AM229+AQ229+AU229+AY229+BC229</f>
        <v>12.52</v>
      </c>
      <c r="G229" s="212">
        <f>T229+X229+AB229+AF229+AJ229+AN229+AR229+AV229+AZ229+BD229</f>
        <v>28</v>
      </c>
      <c r="H229" s="283">
        <f>100*(F229/G229)</f>
        <v>44.714285714285715</v>
      </c>
      <c r="I229" s="115"/>
      <c r="J229" s="116"/>
      <c r="K229" s="276"/>
      <c r="L229" s="122"/>
      <c r="M229" s="121"/>
      <c r="N229" s="435"/>
      <c r="O229" s="505">
        <f>C229+F229+I229+L229</f>
        <v>12.52</v>
      </c>
      <c r="P229" s="392">
        <f>D229+G229+J229+M229</f>
        <v>28</v>
      </c>
      <c r="Q229" s="124">
        <f>100*O229/P229</f>
        <v>44.714285714285715</v>
      </c>
      <c r="R229" s="176"/>
      <c r="S229" s="439"/>
      <c r="T229" s="439"/>
      <c r="U229" s="518"/>
      <c r="V229" s="176"/>
      <c r="W229" s="59"/>
      <c r="X229" s="66"/>
      <c r="Y229" s="391"/>
      <c r="Z229" s="176"/>
      <c r="AA229" s="59"/>
      <c r="AB229" s="66"/>
      <c r="AC229" s="56"/>
      <c r="AD229" s="22" t="s">
        <v>163</v>
      </c>
      <c r="AE229" s="59">
        <v>0.34</v>
      </c>
      <c r="AF229" s="65">
        <v>1</v>
      </c>
      <c r="AG229" s="57">
        <f>AE229/AF229</f>
        <v>0.34</v>
      </c>
      <c r="AH229" s="14" t="s">
        <v>163</v>
      </c>
      <c r="AI229" s="54">
        <v>3.58</v>
      </c>
      <c r="AJ229" s="55">
        <v>8</v>
      </c>
      <c r="AK229" s="56">
        <f>AI229/AJ229</f>
        <v>0.4475</v>
      </c>
      <c r="AL229" s="22" t="s">
        <v>163</v>
      </c>
      <c r="AM229" s="54">
        <v>0.97</v>
      </c>
      <c r="AN229" s="55">
        <v>3</v>
      </c>
      <c r="AO229" s="57">
        <f>AM229/AN229</f>
        <v>0.3233333333333333</v>
      </c>
      <c r="AP229" s="14" t="s">
        <v>163</v>
      </c>
      <c r="AQ229" s="54">
        <v>4.03</v>
      </c>
      <c r="AR229" s="55">
        <v>9</v>
      </c>
      <c r="AS229" s="56">
        <v>0.45</v>
      </c>
      <c r="AT229" s="11"/>
      <c r="AU229" s="54"/>
      <c r="AV229" s="55"/>
      <c r="AW229" s="57"/>
      <c r="AX229" s="14" t="s">
        <v>163</v>
      </c>
      <c r="AY229" s="54">
        <v>1.92</v>
      </c>
      <c r="AZ229" s="62">
        <v>3</v>
      </c>
      <c r="BA229" s="56">
        <v>0.64</v>
      </c>
      <c r="BB229" s="22" t="s">
        <v>163</v>
      </c>
      <c r="BC229" s="126">
        <v>1.68</v>
      </c>
      <c r="BD229" s="65">
        <v>4</v>
      </c>
      <c r="BE229" s="57">
        <v>0.42</v>
      </c>
      <c r="BF229" s="169"/>
      <c r="BG229" s="189"/>
      <c r="BH229" s="189"/>
      <c r="BI229" s="190"/>
    </row>
    <row r="230" spans="1:61" s="193" customFormat="1" ht="12.75" customHeight="1">
      <c r="A230" s="546">
        <v>1.5</v>
      </c>
      <c r="B230" s="2" t="s">
        <v>435</v>
      </c>
      <c r="C230" s="310"/>
      <c r="D230" s="112"/>
      <c r="E230" s="311"/>
      <c r="F230" s="103">
        <f>S230+W230+AA230+AE230+AI230+AM230+AQ230+AU230+AY230+BC230</f>
        <v>0.67</v>
      </c>
      <c r="G230" s="212">
        <f>T230+X230+AB230+AF230+AJ230+AN230+AR230+AV230+AZ230+BD230</f>
        <v>1</v>
      </c>
      <c r="H230" s="283">
        <f>100*(F230/G230)</f>
        <v>67</v>
      </c>
      <c r="I230" s="273"/>
      <c r="J230" s="405"/>
      <c r="K230" s="274"/>
      <c r="L230" s="286"/>
      <c r="M230" s="257"/>
      <c r="N230" s="436"/>
      <c r="O230" s="505">
        <f>C230+F230+I230+L230</f>
        <v>0.67</v>
      </c>
      <c r="P230" s="392">
        <f>D230+G230+J230+M230</f>
        <v>1</v>
      </c>
      <c r="Q230" s="124">
        <f>100*O230/P230</f>
        <v>67</v>
      </c>
      <c r="R230" s="176"/>
      <c r="S230" s="439"/>
      <c r="T230" s="439"/>
      <c r="U230" s="518"/>
      <c r="V230" s="176"/>
      <c r="W230" s="59"/>
      <c r="X230" s="66"/>
      <c r="Y230" s="391"/>
      <c r="Z230" s="176"/>
      <c r="AA230" s="59"/>
      <c r="AB230" s="66"/>
      <c r="AC230" s="56"/>
      <c r="AD230" s="140"/>
      <c r="AE230" s="61"/>
      <c r="AF230" s="54"/>
      <c r="AG230" s="350"/>
      <c r="AH230" s="196"/>
      <c r="AI230" s="192"/>
      <c r="AJ230" s="192"/>
      <c r="AK230" s="142"/>
      <c r="AL230" s="140"/>
      <c r="AM230" s="67"/>
      <c r="AN230" s="79"/>
      <c r="AO230" s="146"/>
      <c r="AP230" s="136"/>
      <c r="AQ230" s="67"/>
      <c r="AR230" s="79"/>
      <c r="AS230" s="142"/>
      <c r="AT230" s="22" t="s">
        <v>163</v>
      </c>
      <c r="AU230" s="54">
        <v>0.67</v>
      </c>
      <c r="AV230" s="67">
        <v>1</v>
      </c>
      <c r="AW230" s="76">
        <v>0.67</v>
      </c>
      <c r="AX230" s="196"/>
      <c r="AY230" s="192"/>
      <c r="AZ230" s="676"/>
      <c r="BA230" s="197"/>
      <c r="BB230" s="191"/>
      <c r="BC230" s="192"/>
      <c r="BD230" s="203"/>
      <c r="BE230" s="200"/>
      <c r="BF230" s="196"/>
      <c r="BG230" s="192"/>
      <c r="BH230" s="192"/>
      <c r="BI230" s="197"/>
    </row>
    <row r="231" spans="1:61" s="193" customFormat="1" ht="12.75" customHeight="1">
      <c r="A231" s="546">
        <v>1.5</v>
      </c>
      <c r="B231" s="10" t="s">
        <v>445</v>
      </c>
      <c r="C231" s="310"/>
      <c r="D231" s="113"/>
      <c r="E231" s="311"/>
      <c r="F231" s="103">
        <f>S231+W231+AA231+AE231+AI231+AM231+AQ231+AU231+AY231+BC231</f>
        <v>0.04</v>
      </c>
      <c r="G231" s="212">
        <f>T231+X231+AB231+AF231+AJ231+AN231+AR231+AV231+AZ231+BD231</f>
        <v>1</v>
      </c>
      <c r="H231" s="283">
        <f>100*(F231/G231)</f>
        <v>4</v>
      </c>
      <c r="I231" s="275"/>
      <c r="J231" s="405"/>
      <c r="K231" s="274"/>
      <c r="L231" s="286"/>
      <c r="M231" s="170"/>
      <c r="N231" s="436"/>
      <c r="O231" s="504">
        <f>C231+F231+I231+L231</f>
        <v>0.04</v>
      </c>
      <c r="P231" s="475">
        <f>D231+G231+J231+M231</f>
        <v>1</v>
      </c>
      <c r="Q231" s="476">
        <f>100*O231/P231</f>
        <v>4</v>
      </c>
      <c r="R231" s="176"/>
      <c r="S231" s="439"/>
      <c r="T231" s="439"/>
      <c r="U231" s="518"/>
      <c r="V231" s="176"/>
      <c r="W231" s="59"/>
      <c r="X231" s="66"/>
      <c r="Y231" s="391"/>
      <c r="Z231" s="176"/>
      <c r="AA231" s="59"/>
      <c r="AB231" s="66"/>
      <c r="AC231" s="56"/>
      <c r="AD231" s="140"/>
      <c r="AE231" s="61"/>
      <c r="AF231" s="54"/>
      <c r="AG231" s="344"/>
      <c r="AH231" s="136"/>
      <c r="AI231" s="67"/>
      <c r="AJ231" s="79"/>
      <c r="AK231" s="197"/>
      <c r="AL231" s="191"/>
      <c r="AM231" s="192"/>
      <c r="AN231" s="192"/>
      <c r="AO231" s="146"/>
      <c r="AP231" s="136"/>
      <c r="AQ231" s="67"/>
      <c r="AR231" s="79"/>
      <c r="AS231" s="142"/>
      <c r="AT231" s="140"/>
      <c r="AU231" s="61"/>
      <c r="AV231" s="79"/>
      <c r="AW231" s="200"/>
      <c r="AX231" s="14" t="s">
        <v>163</v>
      </c>
      <c r="AY231" s="54">
        <v>0.04</v>
      </c>
      <c r="AZ231" s="62">
        <v>1</v>
      </c>
      <c r="BA231" s="68">
        <v>0.04</v>
      </c>
      <c r="BB231" s="191"/>
      <c r="BC231" s="192"/>
      <c r="BD231" s="203"/>
      <c r="BE231" s="200"/>
      <c r="BF231" s="196"/>
      <c r="BG231" s="192"/>
      <c r="BH231" s="192"/>
      <c r="BI231" s="197"/>
    </row>
    <row r="232" spans="1:61" s="188" customFormat="1" ht="12.75" customHeight="1">
      <c r="A232" s="546">
        <v>1.5</v>
      </c>
      <c r="B232" s="9" t="s">
        <v>224</v>
      </c>
      <c r="C232" s="111"/>
      <c r="D232" s="112"/>
      <c r="E232" s="314"/>
      <c r="F232" s="103">
        <f>S232+W232+AA232+AE232+AI232+AM232+AQ232+AU232+AY232+BC232</f>
        <v>1.6600000000000001</v>
      </c>
      <c r="G232" s="212">
        <f>T232+X232+AB232+AF232+AJ232+AN232+AR232+AV232+AZ232+BD232</f>
        <v>3</v>
      </c>
      <c r="H232" s="283">
        <f>100*(F232/G232)</f>
        <v>55.333333333333336</v>
      </c>
      <c r="I232" s="115"/>
      <c r="J232" s="116"/>
      <c r="K232" s="276"/>
      <c r="L232" s="122"/>
      <c r="M232" s="121"/>
      <c r="N232" s="435"/>
      <c r="O232" s="505">
        <f>C232+F232+I232+L232</f>
        <v>1.6600000000000001</v>
      </c>
      <c r="P232" s="392">
        <f>D232+G232+J232+M232</f>
        <v>3</v>
      </c>
      <c r="Q232" s="124">
        <f>100*O232/P232</f>
        <v>55.333333333333336</v>
      </c>
      <c r="R232" s="176"/>
      <c r="S232" s="439"/>
      <c r="T232" s="439"/>
      <c r="U232" s="518"/>
      <c r="V232" s="176"/>
      <c r="W232" s="59"/>
      <c r="X232" s="66"/>
      <c r="Y232" s="391"/>
      <c r="Z232" s="176"/>
      <c r="AA232" s="59"/>
      <c r="AB232" s="66"/>
      <c r="AC232" s="56"/>
      <c r="AD232" s="11"/>
      <c r="AE232" s="59"/>
      <c r="AF232" s="132"/>
      <c r="AG232" s="57"/>
      <c r="AH232" s="13"/>
      <c r="AI232" s="54"/>
      <c r="AJ232" s="55"/>
      <c r="AK232" s="56"/>
      <c r="AL232" s="11"/>
      <c r="AM232" s="54"/>
      <c r="AN232" s="55"/>
      <c r="AO232" s="57"/>
      <c r="AP232" s="14" t="s">
        <v>163</v>
      </c>
      <c r="AQ232" s="54">
        <v>0.78</v>
      </c>
      <c r="AR232" s="55">
        <v>1</v>
      </c>
      <c r="AS232" s="56">
        <v>0.78</v>
      </c>
      <c r="AT232" s="22" t="s">
        <v>163</v>
      </c>
      <c r="AU232" s="54">
        <v>0.33</v>
      </c>
      <c r="AV232" s="55">
        <v>1</v>
      </c>
      <c r="AW232" s="57">
        <v>0.33</v>
      </c>
      <c r="AX232" s="14" t="s">
        <v>163</v>
      </c>
      <c r="AY232" s="54">
        <v>0.55</v>
      </c>
      <c r="AZ232" s="62">
        <v>1</v>
      </c>
      <c r="BA232" s="56">
        <v>0.55</v>
      </c>
      <c r="BB232" s="11"/>
      <c r="BC232" s="126"/>
      <c r="BD232" s="65"/>
      <c r="BE232" s="57"/>
      <c r="BF232" s="169"/>
      <c r="BG232" s="189"/>
      <c r="BH232" s="189"/>
      <c r="BI232" s="190"/>
    </row>
    <row r="233" spans="1:61" s="187" customFormat="1" ht="12.75" customHeight="1">
      <c r="A233" s="548">
        <v>1.5</v>
      </c>
      <c r="B233" s="9" t="s">
        <v>223</v>
      </c>
      <c r="C233" s="111"/>
      <c r="D233" s="112"/>
      <c r="E233" s="306"/>
      <c r="F233" s="103">
        <f>S233+W233+AA233+AE233+AI233+AM233+AQ233+AU233+AY233+BC233</f>
        <v>2.21</v>
      </c>
      <c r="G233" s="212">
        <f>T233+X233+AB233+AF233+AJ233+AN233+AR233+AV233+AZ233+BD233</f>
        <v>4</v>
      </c>
      <c r="H233" s="283">
        <f>100*(F233/G233)</f>
        <v>55.25</v>
      </c>
      <c r="I233" s="115"/>
      <c r="J233" s="116"/>
      <c r="K233" s="276"/>
      <c r="L233" s="122"/>
      <c r="M233" s="121"/>
      <c r="N233" s="435"/>
      <c r="O233" s="504">
        <f>C233+F233+I233+L233</f>
        <v>2.21</v>
      </c>
      <c r="P233" s="475">
        <f>D233+G233+J233+M233</f>
        <v>4</v>
      </c>
      <c r="Q233" s="476">
        <f>100*O233/P233</f>
        <v>55.25</v>
      </c>
      <c r="R233" s="176"/>
      <c r="S233" s="439"/>
      <c r="T233" s="439"/>
      <c r="U233" s="518"/>
      <c r="V233" s="176"/>
      <c r="W233" s="59"/>
      <c r="X233" s="66"/>
      <c r="Y233" s="391"/>
      <c r="Z233" s="176"/>
      <c r="AA233" s="59"/>
      <c r="AB233" s="66"/>
      <c r="AC233" s="56"/>
      <c r="AD233" s="11"/>
      <c r="AE233" s="59"/>
      <c r="AF233" s="132"/>
      <c r="AG233" s="57"/>
      <c r="AH233" s="14" t="s">
        <v>163</v>
      </c>
      <c r="AI233" s="54">
        <v>0.36</v>
      </c>
      <c r="AJ233" s="55">
        <v>1</v>
      </c>
      <c r="AK233" s="56">
        <f>AI233/AJ233</f>
        <v>0.36</v>
      </c>
      <c r="AL233" s="11"/>
      <c r="AM233" s="54"/>
      <c r="AN233" s="55"/>
      <c r="AO233" s="57"/>
      <c r="AP233" s="14" t="s">
        <v>163</v>
      </c>
      <c r="AQ233" s="54">
        <v>0.62</v>
      </c>
      <c r="AR233" s="55">
        <v>1</v>
      </c>
      <c r="AS233" s="56">
        <v>0.62</v>
      </c>
      <c r="AT233" s="22" t="s">
        <v>163</v>
      </c>
      <c r="AU233" s="54">
        <v>0.69</v>
      </c>
      <c r="AV233" s="55">
        <v>1</v>
      </c>
      <c r="AW233" s="57">
        <v>0.69</v>
      </c>
      <c r="AX233" s="14" t="s">
        <v>163</v>
      </c>
      <c r="AY233" s="54">
        <v>0.54</v>
      </c>
      <c r="AZ233" s="62">
        <v>1</v>
      </c>
      <c r="BA233" s="56">
        <v>0.54</v>
      </c>
      <c r="BB233" s="11"/>
      <c r="BC233" s="126"/>
      <c r="BD233" s="65"/>
      <c r="BE233" s="57"/>
      <c r="BF233" s="169"/>
      <c r="BG233" s="189"/>
      <c r="BH233" s="189"/>
      <c r="BI233" s="190"/>
    </row>
    <row r="234" spans="1:61" s="187" customFormat="1" ht="12.75" customHeight="1">
      <c r="A234" s="548">
        <v>1.5</v>
      </c>
      <c r="B234" s="9" t="s">
        <v>39</v>
      </c>
      <c r="C234" s="111"/>
      <c r="D234" s="112"/>
      <c r="E234" s="306"/>
      <c r="F234" s="103">
        <f>S234+W234+AA234+AE234+AI234+AM234+AQ234+AU234+AY234+BC234</f>
        <v>1.1500000000000001</v>
      </c>
      <c r="G234" s="212">
        <f>T234+X234+AB234+AF234+AJ234+AN234+AR234+AV234+AZ234+BD234</f>
        <v>5</v>
      </c>
      <c r="H234" s="283">
        <f>100*(F234/G234)</f>
        <v>23.000000000000004</v>
      </c>
      <c r="I234" s="115"/>
      <c r="J234" s="116"/>
      <c r="K234" s="276"/>
      <c r="L234" s="122"/>
      <c r="M234" s="121"/>
      <c r="N234" s="435"/>
      <c r="O234" s="505">
        <f>C234+F234+I234+L234</f>
        <v>1.1500000000000001</v>
      </c>
      <c r="P234" s="392">
        <f>D234+G234+J234+M234</f>
        <v>5</v>
      </c>
      <c r="Q234" s="124">
        <f>100*O234/P234</f>
        <v>23.000000000000004</v>
      </c>
      <c r="R234" s="176"/>
      <c r="S234" s="439"/>
      <c r="T234" s="439"/>
      <c r="U234" s="518"/>
      <c r="V234" s="176"/>
      <c r="W234" s="59"/>
      <c r="X234" s="66"/>
      <c r="Y234" s="391"/>
      <c r="Z234" s="176"/>
      <c r="AA234" s="59"/>
      <c r="AB234" s="66"/>
      <c r="AC234" s="56"/>
      <c r="AD234" s="11"/>
      <c r="AE234" s="59"/>
      <c r="AF234" s="132"/>
      <c r="AG234" s="57"/>
      <c r="AH234" s="13"/>
      <c r="AI234" s="54"/>
      <c r="AJ234" s="55"/>
      <c r="AK234" s="56"/>
      <c r="AL234" s="11"/>
      <c r="AM234" s="54"/>
      <c r="AN234" s="55"/>
      <c r="AO234" s="57"/>
      <c r="AP234" s="14" t="s">
        <v>163</v>
      </c>
      <c r="AQ234" s="54">
        <v>0.56</v>
      </c>
      <c r="AR234" s="55">
        <v>1</v>
      </c>
      <c r="AS234" s="56">
        <v>0.56</v>
      </c>
      <c r="AT234" s="11"/>
      <c r="AU234" s="54"/>
      <c r="AV234" s="55"/>
      <c r="AW234" s="57"/>
      <c r="AX234" s="14" t="s">
        <v>163</v>
      </c>
      <c r="AY234" s="54">
        <v>0.26</v>
      </c>
      <c r="AZ234" s="62">
        <v>2</v>
      </c>
      <c r="BA234" s="56">
        <v>0.13</v>
      </c>
      <c r="BB234" s="22" t="s">
        <v>163</v>
      </c>
      <c r="BC234" s="126">
        <v>0.33</v>
      </c>
      <c r="BD234" s="65">
        <v>2</v>
      </c>
      <c r="BE234" s="57">
        <v>0.17</v>
      </c>
      <c r="BF234" s="169"/>
      <c r="BG234" s="189"/>
      <c r="BH234" s="189"/>
      <c r="BI234" s="190"/>
    </row>
    <row r="235" spans="1:61" s="193" customFormat="1" ht="12.75" customHeight="1">
      <c r="A235" s="546">
        <v>1.5</v>
      </c>
      <c r="B235" s="92" t="s">
        <v>400</v>
      </c>
      <c r="C235" s="310"/>
      <c r="D235" s="112"/>
      <c r="E235" s="311"/>
      <c r="F235" s="103">
        <f>S235+W235+AA235+AE235+AI235+AM235+AQ235+AU235+AY235+BC235</f>
        <v>0.16</v>
      </c>
      <c r="G235" s="212">
        <f>T235+X235+AB235+AF235+AJ235+AN235+AR235+AV235+AZ235+BD235</f>
        <v>1</v>
      </c>
      <c r="H235" s="283">
        <f>100*(F235/G235)</f>
        <v>16</v>
      </c>
      <c r="I235" s="292"/>
      <c r="J235" s="120"/>
      <c r="K235" s="274"/>
      <c r="L235" s="286"/>
      <c r="M235" s="287"/>
      <c r="N235" s="282"/>
      <c r="O235" s="504">
        <f>C235+F235+I235+L235</f>
        <v>0.16</v>
      </c>
      <c r="P235" s="475">
        <f>D235+G235+J235+M235</f>
        <v>1</v>
      </c>
      <c r="Q235" s="476">
        <f>100*O235/P235</f>
        <v>16</v>
      </c>
      <c r="R235" s="176"/>
      <c r="S235" s="439"/>
      <c r="T235" s="439"/>
      <c r="U235" s="518"/>
      <c r="V235" s="176"/>
      <c r="W235" s="59"/>
      <c r="X235" s="66"/>
      <c r="Y235" s="391"/>
      <c r="Z235" s="176"/>
      <c r="AA235" s="59"/>
      <c r="AB235" s="66"/>
      <c r="AC235" s="56"/>
      <c r="AD235" s="22" t="s">
        <v>163</v>
      </c>
      <c r="AE235" s="126">
        <v>0.16</v>
      </c>
      <c r="AF235" s="128">
        <v>1</v>
      </c>
      <c r="AG235" s="76">
        <f>AE235/AF235</f>
        <v>0.16</v>
      </c>
      <c r="AH235" s="130"/>
      <c r="AI235" s="129"/>
      <c r="AJ235" s="129"/>
      <c r="AK235" s="149"/>
      <c r="AL235" s="150"/>
      <c r="AM235" s="129"/>
      <c r="AN235" s="129"/>
      <c r="AO235" s="147"/>
      <c r="AP235" s="130"/>
      <c r="AQ235" s="129"/>
      <c r="AR235" s="129"/>
      <c r="AS235" s="231"/>
      <c r="AT235" s="232"/>
      <c r="AU235" s="132"/>
      <c r="AV235" s="132"/>
      <c r="AW235" s="200"/>
      <c r="AX235" s="196"/>
      <c r="AY235" s="192"/>
      <c r="AZ235" s="676"/>
      <c r="BA235" s="197"/>
      <c r="BB235" s="191"/>
      <c r="BC235" s="192"/>
      <c r="BD235" s="203"/>
      <c r="BE235" s="200"/>
      <c r="BF235" s="196"/>
      <c r="BG235" s="192"/>
      <c r="BH235" s="192"/>
      <c r="BI235" s="197"/>
    </row>
    <row r="236" spans="1:61" s="187" customFormat="1" ht="12.75" customHeight="1">
      <c r="A236" s="548">
        <v>1.5</v>
      </c>
      <c r="B236" s="9" t="s">
        <v>41</v>
      </c>
      <c r="C236" s="111"/>
      <c r="D236" s="112"/>
      <c r="E236" s="306"/>
      <c r="F236" s="103">
        <f>S236+W236+AA236+AE236+AI236+AM236+AQ236+AU236+AY236+BC236</f>
        <v>3.41</v>
      </c>
      <c r="G236" s="212">
        <f>T236+X236+AB236+AF236+AJ236+AN236+AR236+AV236+AZ236+BD236</f>
        <v>6</v>
      </c>
      <c r="H236" s="283">
        <f>100*(F236/G236)</f>
        <v>56.833333333333336</v>
      </c>
      <c r="I236" s="115"/>
      <c r="J236" s="116"/>
      <c r="K236" s="276"/>
      <c r="L236" s="122"/>
      <c r="M236" s="121"/>
      <c r="N236" s="435"/>
      <c r="O236" s="505">
        <f>C236+F236+I236+L236</f>
        <v>3.41</v>
      </c>
      <c r="P236" s="392">
        <f>D236+G236+J236+M236</f>
        <v>6</v>
      </c>
      <c r="Q236" s="124">
        <f>100*O236/P236</f>
        <v>56.833333333333336</v>
      </c>
      <c r="R236" s="176"/>
      <c r="S236" s="439"/>
      <c r="T236" s="439"/>
      <c r="U236" s="518"/>
      <c r="V236" s="176"/>
      <c r="W236" s="59"/>
      <c r="X236" s="66"/>
      <c r="Y236" s="391"/>
      <c r="Z236" s="176"/>
      <c r="AA236" s="59"/>
      <c r="AB236" s="66"/>
      <c r="AC236" s="56"/>
      <c r="AD236" s="11"/>
      <c r="AE236" s="59"/>
      <c r="AF236" s="132"/>
      <c r="AG236" s="57"/>
      <c r="AH236" s="13"/>
      <c r="AI236" s="54"/>
      <c r="AJ236" s="55"/>
      <c r="AK236" s="56"/>
      <c r="AL236" s="11"/>
      <c r="AM236" s="54"/>
      <c r="AN236" s="55"/>
      <c r="AO236" s="57"/>
      <c r="AP236" s="14" t="s">
        <v>163</v>
      </c>
      <c r="AQ236" s="54">
        <v>0.53</v>
      </c>
      <c r="AR236" s="55">
        <v>1</v>
      </c>
      <c r="AS236" s="56">
        <v>0.53</v>
      </c>
      <c r="AT236" s="11"/>
      <c r="AU236" s="54"/>
      <c r="AV236" s="55"/>
      <c r="AW236" s="57"/>
      <c r="AX236" s="14" t="s">
        <v>163</v>
      </c>
      <c r="AY236" s="54">
        <v>1.82</v>
      </c>
      <c r="AZ236" s="62">
        <v>3</v>
      </c>
      <c r="BA236" s="56">
        <v>0.61</v>
      </c>
      <c r="BB236" s="22" t="s">
        <v>163</v>
      </c>
      <c r="BC236" s="126">
        <v>1.06</v>
      </c>
      <c r="BD236" s="65">
        <v>2</v>
      </c>
      <c r="BE236" s="57">
        <v>0.53</v>
      </c>
      <c r="BF236" s="169"/>
      <c r="BG236" s="189"/>
      <c r="BH236" s="189"/>
      <c r="BI236" s="190"/>
    </row>
    <row r="237" spans="1:61" s="195" customFormat="1" ht="12.75" customHeight="1">
      <c r="A237" s="546">
        <v>1.5</v>
      </c>
      <c r="B237" s="92" t="s">
        <v>402</v>
      </c>
      <c r="C237" s="310"/>
      <c r="D237" s="112"/>
      <c r="E237" s="311"/>
      <c r="F237" s="103">
        <f>S237+W237+AA237+AE237+AI237+AM237+AQ237+AU237+AY237+BC237</f>
        <v>0.06</v>
      </c>
      <c r="G237" s="212">
        <f>T237+X237+AB237+AF237+AJ237+AN237+AR237+AV237+AZ237+BD237</f>
        <v>1</v>
      </c>
      <c r="H237" s="283">
        <f>100*(F237/G237)</f>
        <v>6</v>
      </c>
      <c r="I237" s="292"/>
      <c r="J237" s="120"/>
      <c r="K237" s="274"/>
      <c r="L237" s="286"/>
      <c r="M237" s="287"/>
      <c r="N237" s="282"/>
      <c r="O237" s="504">
        <f>C237+F237+I237+L237</f>
        <v>0.06</v>
      </c>
      <c r="P237" s="475">
        <f>D237+G237+J237+M237</f>
        <v>1</v>
      </c>
      <c r="Q237" s="476">
        <f>100*O237/P237</f>
        <v>6</v>
      </c>
      <c r="R237" s="176"/>
      <c r="S237" s="439"/>
      <c r="T237" s="439"/>
      <c r="U237" s="518"/>
      <c r="V237" s="176"/>
      <c r="W237" s="59"/>
      <c r="X237" s="66"/>
      <c r="Y237" s="391"/>
      <c r="Z237" s="176"/>
      <c r="AA237" s="59"/>
      <c r="AB237" s="66"/>
      <c r="AC237" s="56"/>
      <c r="AD237" s="110" t="s">
        <v>163</v>
      </c>
      <c r="AE237" s="126">
        <v>0.06</v>
      </c>
      <c r="AF237" s="128">
        <v>1</v>
      </c>
      <c r="AG237" s="76">
        <f>AE237/AF237</f>
        <v>0.06</v>
      </c>
      <c r="AH237" s="130"/>
      <c r="AI237" s="129"/>
      <c r="AJ237" s="129"/>
      <c r="AK237" s="149"/>
      <c r="AL237" s="150"/>
      <c r="AM237" s="129"/>
      <c r="AN237" s="129"/>
      <c r="AO237" s="147"/>
      <c r="AP237" s="130"/>
      <c r="AQ237" s="129"/>
      <c r="AR237" s="129"/>
      <c r="AS237" s="231"/>
      <c r="AT237" s="232"/>
      <c r="AU237" s="132"/>
      <c r="AV237" s="132"/>
      <c r="AW237" s="200"/>
      <c r="AX237" s="196"/>
      <c r="AY237" s="192"/>
      <c r="AZ237" s="676"/>
      <c r="BA237" s="197"/>
      <c r="BB237" s="191"/>
      <c r="BC237" s="192"/>
      <c r="BD237" s="203"/>
      <c r="BE237" s="200"/>
      <c r="BF237" s="196"/>
      <c r="BG237" s="192"/>
      <c r="BH237" s="192"/>
      <c r="BI237" s="197"/>
    </row>
    <row r="238" spans="1:61" s="187" customFormat="1" ht="12.75" customHeight="1">
      <c r="A238" s="546">
        <v>1.5</v>
      </c>
      <c r="B238" s="9" t="s">
        <v>63</v>
      </c>
      <c r="C238" s="111"/>
      <c r="D238" s="112"/>
      <c r="E238" s="306"/>
      <c r="F238" s="103">
        <f>S238+W238+AA238+AE238+AI238+AM238+AQ238+AU238+AY238+BC238</f>
        <v>0.91</v>
      </c>
      <c r="G238" s="212">
        <f>T238+X238+AB238+AF238+AJ238+AN238+AR238+AV238+AZ238+BD238</f>
        <v>6</v>
      </c>
      <c r="H238" s="283">
        <f>100*(F238/G238)</f>
        <v>15.166666666666668</v>
      </c>
      <c r="I238" s="115"/>
      <c r="J238" s="116"/>
      <c r="K238" s="276"/>
      <c r="L238" s="122"/>
      <c r="M238" s="121"/>
      <c r="N238" s="435"/>
      <c r="O238" s="505">
        <f>C238+F238+I238+L238</f>
        <v>0.91</v>
      </c>
      <c r="P238" s="392">
        <f>D238+G238+J238+M238</f>
        <v>6</v>
      </c>
      <c r="Q238" s="124">
        <f>100*O238/P238</f>
        <v>15.166666666666666</v>
      </c>
      <c r="R238" s="176"/>
      <c r="S238" s="439"/>
      <c r="T238" s="439"/>
      <c r="U238" s="518"/>
      <c r="V238" s="176"/>
      <c r="W238" s="59"/>
      <c r="X238" s="66"/>
      <c r="Y238" s="391"/>
      <c r="Z238" s="176"/>
      <c r="AA238" s="59"/>
      <c r="AB238" s="66"/>
      <c r="AC238" s="56"/>
      <c r="AD238" s="11"/>
      <c r="AE238" s="59"/>
      <c r="AF238" s="132"/>
      <c r="AG238" s="57"/>
      <c r="AH238" s="13"/>
      <c r="AI238" s="54"/>
      <c r="AJ238" s="55"/>
      <c r="AK238" s="56"/>
      <c r="AL238" s="11"/>
      <c r="AM238" s="54"/>
      <c r="AN238" s="55"/>
      <c r="AO238" s="57"/>
      <c r="AP238" s="14" t="s">
        <v>163</v>
      </c>
      <c r="AQ238" s="54">
        <v>0.05</v>
      </c>
      <c r="AR238" s="55">
        <v>1</v>
      </c>
      <c r="AS238" s="56">
        <v>0.05</v>
      </c>
      <c r="AT238" s="22" t="s">
        <v>163</v>
      </c>
      <c r="AU238" s="54">
        <v>0.64</v>
      </c>
      <c r="AV238" s="55">
        <v>3</v>
      </c>
      <c r="AW238" s="57">
        <v>0.21</v>
      </c>
      <c r="AX238" s="14" t="s">
        <v>163</v>
      </c>
      <c r="AY238" s="54">
        <v>0.22</v>
      </c>
      <c r="AZ238" s="62">
        <v>2</v>
      </c>
      <c r="BA238" s="56">
        <v>0.11</v>
      </c>
      <c r="BB238" s="11"/>
      <c r="BC238" s="126"/>
      <c r="BD238" s="65"/>
      <c r="BE238" s="57"/>
      <c r="BF238" s="169"/>
      <c r="BG238" s="189"/>
      <c r="BH238" s="189"/>
      <c r="BI238" s="190"/>
    </row>
    <row r="239" spans="1:61" s="188" customFormat="1" ht="12.75" customHeight="1">
      <c r="A239" s="548">
        <v>1.5</v>
      </c>
      <c r="B239" s="9" t="s">
        <v>59</v>
      </c>
      <c r="C239" s="111"/>
      <c r="D239" s="112"/>
      <c r="E239" s="306"/>
      <c r="F239" s="103">
        <f>S239+W239+AA239+AE239+AI239+AM239+AQ239+AU239+AY239+BC239</f>
        <v>0.56</v>
      </c>
      <c r="G239" s="212">
        <f>T239+X239+AB239+AF239+AJ239+AN239+AR239+AV239+AZ239+BD239</f>
        <v>4</v>
      </c>
      <c r="H239" s="283">
        <f>100*(F239/G239)</f>
        <v>14.000000000000002</v>
      </c>
      <c r="I239" s="115"/>
      <c r="J239" s="116"/>
      <c r="K239" s="276"/>
      <c r="L239" s="122"/>
      <c r="M239" s="121"/>
      <c r="N239" s="435"/>
      <c r="O239" s="504">
        <f>C239+F239+I239+L239</f>
        <v>0.56</v>
      </c>
      <c r="P239" s="475">
        <f>D239+G239+J239+M239</f>
        <v>4</v>
      </c>
      <c r="Q239" s="476">
        <f>100*O239/P239</f>
        <v>14.000000000000002</v>
      </c>
      <c r="R239" s="176"/>
      <c r="S239" s="439"/>
      <c r="T239" s="439"/>
      <c r="U239" s="518"/>
      <c r="V239" s="176"/>
      <c r="W239" s="59"/>
      <c r="X239" s="66"/>
      <c r="Y239" s="391"/>
      <c r="Z239" s="176"/>
      <c r="AA239" s="59"/>
      <c r="AB239" s="66"/>
      <c r="AC239" s="56"/>
      <c r="AD239" s="11"/>
      <c r="AE239" s="59"/>
      <c r="AF239" s="132"/>
      <c r="AG239" s="57"/>
      <c r="AH239" s="13"/>
      <c r="AI239" s="54"/>
      <c r="AJ239" s="55"/>
      <c r="AK239" s="56"/>
      <c r="AL239" s="11"/>
      <c r="AM239" s="54"/>
      <c r="AN239" s="55"/>
      <c r="AO239" s="57"/>
      <c r="AP239" s="14" t="s">
        <v>163</v>
      </c>
      <c r="AQ239" s="54">
        <v>0.13</v>
      </c>
      <c r="AR239" s="55">
        <v>2</v>
      </c>
      <c r="AS239" s="56">
        <v>0.07</v>
      </c>
      <c r="AT239" s="22" t="s">
        <v>163</v>
      </c>
      <c r="AU239" s="54">
        <v>0.19</v>
      </c>
      <c r="AV239" s="55">
        <v>1</v>
      </c>
      <c r="AW239" s="57">
        <v>0.19</v>
      </c>
      <c r="AX239" s="14" t="s">
        <v>163</v>
      </c>
      <c r="AY239" s="54">
        <v>0.24</v>
      </c>
      <c r="AZ239" s="62">
        <v>1</v>
      </c>
      <c r="BA239" s="56">
        <v>0.24</v>
      </c>
      <c r="BB239" s="11"/>
      <c r="BC239" s="126"/>
      <c r="BD239" s="65"/>
      <c r="BE239" s="57"/>
      <c r="BF239" s="169"/>
      <c r="BG239" s="189"/>
      <c r="BH239" s="189"/>
      <c r="BI239" s="190"/>
    </row>
    <row r="240" spans="1:61" s="195" customFormat="1" ht="12.75" customHeight="1">
      <c r="A240" s="546">
        <v>1.5</v>
      </c>
      <c r="B240" s="2" t="s">
        <v>424</v>
      </c>
      <c r="C240" s="310"/>
      <c r="D240" s="112"/>
      <c r="E240" s="311"/>
      <c r="F240" s="103">
        <f>S240+W240+AA240+AE240+AI240+AM240+AQ240+AU240+AY240+BC240</f>
        <v>0.15</v>
      </c>
      <c r="G240" s="212">
        <f>T240+X240+AB240+AF240+AJ240+AN240+AR240+AV240+AZ240+BD240</f>
        <v>1</v>
      </c>
      <c r="H240" s="283">
        <f>100*(F240/G240)</f>
        <v>15</v>
      </c>
      <c r="I240" s="273"/>
      <c r="J240" s="405"/>
      <c r="K240" s="274"/>
      <c r="L240" s="286"/>
      <c r="M240" s="257"/>
      <c r="N240" s="436"/>
      <c r="O240" s="505">
        <f>C240+F240+I240+L240</f>
        <v>0.15</v>
      </c>
      <c r="P240" s="392">
        <f>D240+G240+J240+M240</f>
        <v>1</v>
      </c>
      <c r="Q240" s="124">
        <f>100*O240/P240</f>
        <v>15</v>
      </c>
      <c r="R240" s="176"/>
      <c r="S240" s="439"/>
      <c r="T240" s="439"/>
      <c r="U240" s="518"/>
      <c r="V240" s="176"/>
      <c r="W240" s="59"/>
      <c r="X240" s="66"/>
      <c r="Y240" s="391"/>
      <c r="Z240" s="176"/>
      <c r="AA240" s="59"/>
      <c r="AB240" s="66"/>
      <c r="AC240" s="56"/>
      <c r="AD240" s="191"/>
      <c r="AE240" s="192"/>
      <c r="AF240" s="203"/>
      <c r="AG240" s="344"/>
      <c r="AH240" s="136"/>
      <c r="AI240" s="67"/>
      <c r="AJ240" s="79"/>
      <c r="AK240" s="142"/>
      <c r="AL240" s="151"/>
      <c r="AM240" s="67"/>
      <c r="AN240" s="79"/>
      <c r="AO240" s="146"/>
      <c r="AP240" s="14" t="s">
        <v>163</v>
      </c>
      <c r="AQ240" s="54">
        <v>0.15</v>
      </c>
      <c r="AR240" s="67">
        <v>1</v>
      </c>
      <c r="AS240" s="68">
        <v>0.15</v>
      </c>
      <c r="AT240" s="140"/>
      <c r="AU240" s="61"/>
      <c r="AV240" s="79"/>
      <c r="AW240" s="200"/>
      <c r="AX240" s="196"/>
      <c r="AY240" s="192"/>
      <c r="AZ240" s="676"/>
      <c r="BA240" s="197"/>
      <c r="BB240" s="191"/>
      <c r="BC240" s="192"/>
      <c r="BD240" s="203"/>
      <c r="BE240" s="200"/>
      <c r="BF240" s="196"/>
      <c r="BG240" s="192"/>
      <c r="BH240" s="192"/>
      <c r="BI240" s="197"/>
    </row>
    <row r="241" spans="1:61" s="195" customFormat="1" ht="12.75" customHeight="1">
      <c r="A241" s="546">
        <v>1.5</v>
      </c>
      <c r="B241" s="10" t="s">
        <v>446</v>
      </c>
      <c r="C241" s="310"/>
      <c r="D241" s="113"/>
      <c r="E241" s="311"/>
      <c r="F241" s="103">
        <f>S241+W241+AA241+AE241+AI241+AM241+AQ241+AU241+AY241+BC241</f>
        <v>0.26</v>
      </c>
      <c r="G241" s="212">
        <f>T241+X241+AB241+AF241+AJ241+AN241+AR241+AV241+AZ241+BD241</f>
        <v>1</v>
      </c>
      <c r="H241" s="283">
        <f>100*(F241/G241)</f>
        <v>26</v>
      </c>
      <c r="I241" s="275"/>
      <c r="J241" s="405"/>
      <c r="K241" s="274"/>
      <c r="L241" s="286"/>
      <c r="M241" s="170"/>
      <c r="N241" s="436"/>
      <c r="O241" s="504">
        <f>C241+F241+I241+L241</f>
        <v>0.26</v>
      </c>
      <c r="P241" s="475">
        <f>D241+G241+J241+M241</f>
        <v>1</v>
      </c>
      <c r="Q241" s="476">
        <f>100*O241/P241</f>
        <v>26</v>
      </c>
      <c r="R241" s="176"/>
      <c r="S241" s="439"/>
      <c r="T241" s="439"/>
      <c r="U241" s="518"/>
      <c r="V241" s="176"/>
      <c r="W241" s="59"/>
      <c r="X241" s="66"/>
      <c r="Y241" s="391"/>
      <c r="Z241" s="176"/>
      <c r="AA241" s="59"/>
      <c r="AB241" s="66"/>
      <c r="AC241" s="56"/>
      <c r="AD241" s="140"/>
      <c r="AE241" s="61"/>
      <c r="AF241" s="54"/>
      <c r="AG241" s="344"/>
      <c r="AH241" s="136"/>
      <c r="AI241" s="67"/>
      <c r="AJ241" s="79"/>
      <c r="AK241" s="197"/>
      <c r="AL241" s="191"/>
      <c r="AM241" s="192"/>
      <c r="AN241" s="192"/>
      <c r="AO241" s="146"/>
      <c r="AP241" s="136"/>
      <c r="AQ241" s="67"/>
      <c r="AR241" s="79"/>
      <c r="AS241" s="142"/>
      <c r="AT241" s="140"/>
      <c r="AU241" s="61"/>
      <c r="AV241" s="79"/>
      <c r="AW241" s="200"/>
      <c r="AX241" s="14" t="s">
        <v>163</v>
      </c>
      <c r="AY241" s="54">
        <v>0.26</v>
      </c>
      <c r="AZ241" s="62">
        <v>1</v>
      </c>
      <c r="BA241" s="68">
        <v>0.26</v>
      </c>
      <c r="BB241" s="191"/>
      <c r="BC241" s="192"/>
      <c r="BD241" s="203"/>
      <c r="BE241" s="200"/>
      <c r="BF241" s="196"/>
      <c r="BG241" s="192"/>
      <c r="BH241" s="192"/>
      <c r="BI241" s="197"/>
    </row>
    <row r="242" spans="1:61" s="193" customFormat="1" ht="12.75" customHeight="1">
      <c r="A242" s="546">
        <v>1.5</v>
      </c>
      <c r="B242" s="10" t="s">
        <v>405</v>
      </c>
      <c r="C242" s="310"/>
      <c r="D242" s="113"/>
      <c r="E242" s="311"/>
      <c r="F242" s="103">
        <f>S242+W242+AA242+AE242+AI242+AM242+AQ242+AU242+AY242+BC242</f>
        <v>0.21</v>
      </c>
      <c r="G242" s="212">
        <f>T242+X242+AB242+AF242+AJ242+AN242+AR242+AV242+AZ242+BD242</f>
        <v>1</v>
      </c>
      <c r="H242" s="283">
        <f>100*(F242/G242)</f>
        <v>21</v>
      </c>
      <c r="I242" s="275"/>
      <c r="J242" s="405"/>
      <c r="K242" s="274"/>
      <c r="L242" s="286"/>
      <c r="M242" s="170"/>
      <c r="N242" s="436"/>
      <c r="O242" s="505">
        <f>C242+F242+I242+L242</f>
        <v>0.21</v>
      </c>
      <c r="P242" s="392">
        <f>D242+G242+J242+M242</f>
        <v>1</v>
      </c>
      <c r="Q242" s="124">
        <f>100*O242/P242</f>
        <v>21</v>
      </c>
      <c r="R242" s="176"/>
      <c r="S242" s="439"/>
      <c r="T242" s="439"/>
      <c r="U242" s="518"/>
      <c r="V242" s="176"/>
      <c r="W242" s="59"/>
      <c r="X242" s="66"/>
      <c r="Y242" s="391"/>
      <c r="Z242" s="176"/>
      <c r="AA242" s="59"/>
      <c r="AB242" s="66"/>
      <c r="AC242" s="56"/>
      <c r="AD242" s="140"/>
      <c r="AE242" s="61"/>
      <c r="AF242" s="54"/>
      <c r="AG242" s="344"/>
      <c r="AH242" s="14" t="s">
        <v>163</v>
      </c>
      <c r="AI242" s="54">
        <v>0.21</v>
      </c>
      <c r="AJ242" s="67">
        <v>1</v>
      </c>
      <c r="AK242" s="68">
        <f>AI242/AJ242</f>
        <v>0.21</v>
      </c>
      <c r="AL242" s="140"/>
      <c r="AM242" s="67"/>
      <c r="AN242" s="79"/>
      <c r="AO242" s="146"/>
      <c r="AP242" s="136"/>
      <c r="AQ242" s="67"/>
      <c r="AR242" s="79"/>
      <c r="AS242" s="142"/>
      <c r="AT242" s="140"/>
      <c r="AU242" s="61"/>
      <c r="AV242" s="79"/>
      <c r="AW242" s="200"/>
      <c r="AX242" s="196"/>
      <c r="AY242" s="192"/>
      <c r="AZ242" s="676"/>
      <c r="BA242" s="197"/>
      <c r="BB242" s="191"/>
      <c r="BC242" s="192"/>
      <c r="BD242" s="203"/>
      <c r="BE242" s="200"/>
      <c r="BF242" s="196"/>
      <c r="BG242" s="192"/>
      <c r="BH242" s="192"/>
      <c r="BI242" s="197"/>
    </row>
    <row r="243" spans="1:61" s="188" customFormat="1" ht="12.75" customHeight="1">
      <c r="A243" s="546">
        <v>1.5</v>
      </c>
      <c r="B243" s="10" t="s">
        <v>262</v>
      </c>
      <c r="C243" s="111"/>
      <c r="D243" s="113"/>
      <c r="E243" s="306"/>
      <c r="F243" s="103">
        <f>S243+W243+AA243+AE243+AI243+AM243+AQ243+AU243+AY243+BC243</f>
        <v>7.52</v>
      </c>
      <c r="G243" s="212">
        <f>T243+X243+AB243+AF243+AJ243+AN243+AR243+AV243+AZ243+BD243</f>
        <v>15</v>
      </c>
      <c r="H243" s="283">
        <f>100*(F243/G243)</f>
        <v>50.13333333333333</v>
      </c>
      <c r="I243" s="115"/>
      <c r="J243" s="116"/>
      <c r="K243" s="276"/>
      <c r="L243" s="122"/>
      <c r="M243" s="121"/>
      <c r="N243" s="435"/>
      <c r="O243" s="504">
        <f>C243+F243+I243+L243</f>
        <v>7.52</v>
      </c>
      <c r="P243" s="475">
        <f>D243+G243+J243+M243</f>
        <v>15</v>
      </c>
      <c r="Q243" s="476">
        <f>100*O243/P243</f>
        <v>50.13333333333333</v>
      </c>
      <c r="R243" s="176"/>
      <c r="S243" s="439"/>
      <c r="T243" s="439"/>
      <c r="U243" s="518"/>
      <c r="V243" s="176"/>
      <c r="W243" s="59"/>
      <c r="X243" s="66"/>
      <c r="Y243" s="391"/>
      <c r="Z243" s="176"/>
      <c r="AA243" s="59"/>
      <c r="AB243" s="66"/>
      <c r="AC243" s="56"/>
      <c r="AD243" s="12"/>
      <c r="AE243" s="59"/>
      <c r="AF243" s="132"/>
      <c r="AG243" s="57"/>
      <c r="AH243" s="13"/>
      <c r="AI243" s="54"/>
      <c r="AJ243" s="55"/>
      <c r="AK243" s="56"/>
      <c r="AL243" s="11"/>
      <c r="AM243" s="54"/>
      <c r="AN243" s="55"/>
      <c r="AO243" s="57"/>
      <c r="AP243" s="13"/>
      <c r="AQ243" s="54"/>
      <c r="AR243" s="55"/>
      <c r="AS243" s="56"/>
      <c r="AT243" s="11"/>
      <c r="AU243" s="54"/>
      <c r="AV243" s="55"/>
      <c r="AW243" s="57"/>
      <c r="AX243" s="14" t="s">
        <v>163</v>
      </c>
      <c r="AY243" s="54">
        <v>4.91</v>
      </c>
      <c r="AZ243" s="62">
        <v>9</v>
      </c>
      <c r="BA243" s="56">
        <v>0.55</v>
      </c>
      <c r="BB243" s="22" t="s">
        <v>163</v>
      </c>
      <c r="BC243" s="126">
        <v>2.61</v>
      </c>
      <c r="BD243" s="65">
        <v>6</v>
      </c>
      <c r="BE243" s="57">
        <v>0.44</v>
      </c>
      <c r="BF243" s="169"/>
      <c r="BG243" s="189"/>
      <c r="BH243" s="189"/>
      <c r="BI243" s="190"/>
    </row>
    <row r="244" spans="1:61" s="195" customFormat="1" ht="12.75" customHeight="1">
      <c r="A244" s="546">
        <v>1.5</v>
      </c>
      <c r="B244" s="2" t="s">
        <v>410</v>
      </c>
      <c r="C244" s="310"/>
      <c r="D244" s="112"/>
      <c r="E244" s="311"/>
      <c r="F244" s="103">
        <f>S244+W244+AA244+AE244+AI244+AM244+AQ244+AU244+AY244+BC244</f>
        <v>0.09</v>
      </c>
      <c r="G244" s="212">
        <f>T244+X244+AB244+AF244+AJ244+AN244+AR244+AV244+AZ244+BD244</f>
        <v>1</v>
      </c>
      <c r="H244" s="283">
        <f>100*(F244/G244)</f>
        <v>9</v>
      </c>
      <c r="I244" s="273"/>
      <c r="J244" s="405"/>
      <c r="K244" s="274"/>
      <c r="L244" s="286"/>
      <c r="M244" s="201"/>
      <c r="N244" s="279"/>
      <c r="O244" s="505">
        <f>C244+F244+I244+L244</f>
        <v>0.09</v>
      </c>
      <c r="P244" s="392">
        <f>D244+G244+J244+M244</f>
        <v>1</v>
      </c>
      <c r="Q244" s="124">
        <f>100*O244/P244</f>
        <v>9</v>
      </c>
      <c r="R244" s="176"/>
      <c r="S244" s="439"/>
      <c r="T244" s="439"/>
      <c r="U244" s="518"/>
      <c r="V244" s="176"/>
      <c r="W244" s="59"/>
      <c r="X244" s="66"/>
      <c r="Y244" s="391"/>
      <c r="Z244" s="176"/>
      <c r="AA244" s="59"/>
      <c r="AB244" s="66"/>
      <c r="AC244" s="56"/>
      <c r="AD244" s="140"/>
      <c r="AE244" s="67"/>
      <c r="AF244" s="54"/>
      <c r="AG244" s="344"/>
      <c r="AH244" s="136"/>
      <c r="AI244" s="67"/>
      <c r="AJ244" s="79"/>
      <c r="AK244" s="142"/>
      <c r="AL244" s="541" t="s">
        <v>163</v>
      </c>
      <c r="AM244" s="54">
        <v>0.09</v>
      </c>
      <c r="AN244" s="67">
        <v>1</v>
      </c>
      <c r="AO244" s="76">
        <v>0.09</v>
      </c>
      <c r="AP244" s="148"/>
      <c r="AQ244" s="67"/>
      <c r="AR244" s="79"/>
      <c r="AS244" s="142"/>
      <c r="AT244" s="140"/>
      <c r="AU244" s="61"/>
      <c r="AV244" s="79"/>
      <c r="AW244" s="200"/>
      <c r="AX244" s="196"/>
      <c r="AY244" s="192"/>
      <c r="AZ244" s="676"/>
      <c r="BA244" s="197"/>
      <c r="BB244" s="191"/>
      <c r="BC244" s="192"/>
      <c r="BD244" s="203"/>
      <c r="BE244" s="200"/>
      <c r="BF244" s="196"/>
      <c r="BG244" s="192"/>
      <c r="BH244" s="192"/>
      <c r="BI244" s="197"/>
    </row>
    <row r="245" spans="1:61" s="188" customFormat="1" ht="12.75" customHeight="1">
      <c r="A245" s="546">
        <v>1.5</v>
      </c>
      <c r="B245" s="9" t="s">
        <v>172</v>
      </c>
      <c r="C245" s="49">
        <v>0.93</v>
      </c>
      <c r="D245" s="50">
        <v>1</v>
      </c>
      <c r="E245" s="305">
        <f>100*(C245/D245)</f>
        <v>93</v>
      </c>
      <c r="F245" s="103">
        <f>AE245+AI245+AM245+AQ245+AU245+AY245+BC245</f>
        <v>2.22</v>
      </c>
      <c r="G245" s="212">
        <f>AF245+AJ245+AN245+AR245+AV245+AZ245+BD245</f>
        <v>4</v>
      </c>
      <c r="H245" s="283">
        <f>100*(F245/G245)</f>
        <v>55.50000000000001</v>
      </c>
      <c r="I245" s="115"/>
      <c r="J245" s="116"/>
      <c r="K245" s="276"/>
      <c r="L245" s="122"/>
      <c r="M245" s="121"/>
      <c r="N245" s="435"/>
      <c r="O245" s="504">
        <f>C245+F245+I245+L245</f>
        <v>3.1500000000000004</v>
      </c>
      <c r="P245" s="475">
        <f>D245+G245+J245+M245</f>
        <v>5</v>
      </c>
      <c r="Q245" s="476">
        <f>100*O245/P245</f>
        <v>63.000000000000014</v>
      </c>
      <c r="R245" s="176"/>
      <c r="S245" s="439"/>
      <c r="T245" s="439"/>
      <c r="U245" s="518"/>
      <c r="V245" s="176"/>
      <c r="W245" s="59"/>
      <c r="X245" s="66"/>
      <c r="Y245" s="391"/>
      <c r="Z245" s="176"/>
      <c r="AA245" s="59"/>
      <c r="AB245" s="66"/>
      <c r="AC245" s="56"/>
      <c r="AD245" s="22" t="s">
        <v>163</v>
      </c>
      <c r="AE245" s="59">
        <v>0.59</v>
      </c>
      <c r="AF245" s="66">
        <v>1</v>
      </c>
      <c r="AG245" s="57">
        <v>0.59</v>
      </c>
      <c r="AH245" s="13"/>
      <c r="AI245" s="54"/>
      <c r="AJ245" s="55"/>
      <c r="AK245" s="56"/>
      <c r="AL245" s="22" t="s">
        <v>163</v>
      </c>
      <c r="AM245" s="54">
        <v>0.44</v>
      </c>
      <c r="AN245" s="55">
        <v>1</v>
      </c>
      <c r="AO245" s="57">
        <v>0.44</v>
      </c>
      <c r="AP245" s="13"/>
      <c r="AQ245" s="54"/>
      <c r="AR245" s="55"/>
      <c r="AS245" s="56"/>
      <c r="AT245" s="22" t="s">
        <v>163</v>
      </c>
      <c r="AU245" s="54">
        <v>0.26</v>
      </c>
      <c r="AV245" s="55">
        <v>1</v>
      </c>
      <c r="AW245" s="57">
        <v>0.26</v>
      </c>
      <c r="AX245" s="13"/>
      <c r="AY245" s="54"/>
      <c r="AZ245" s="392"/>
      <c r="BA245" s="56"/>
      <c r="BB245" s="24" t="s">
        <v>165</v>
      </c>
      <c r="BC245" s="126">
        <v>0.93</v>
      </c>
      <c r="BD245" s="65">
        <v>1</v>
      </c>
      <c r="BE245" s="57">
        <v>0.93</v>
      </c>
      <c r="BF245" s="169"/>
      <c r="BG245" s="189"/>
      <c r="BH245" s="189"/>
      <c r="BI245" s="190"/>
    </row>
    <row r="246" spans="1:61" s="188" customFormat="1" ht="12.75" customHeight="1">
      <c r="A246" s="546">
        <v>1.5</v>
      </c>
      <c r="B246" s="10" t="s">
        <v>263</v>
      </c>
      <c r="C246" s="49">
        <v>0.92</v>
      </c>
      <c r="D246" s="50">
        <v>1</v>
      </c>
      <c r="E246" s="305">
        <f>100*(C246/D246)</f>
        <v>92</v>
      </c>
      <c r="F246" s="103">
        <f>AE246+AI246+AM246+AQ246+AU246+AY246</f>
        <v>4.38</v>
      </c>
      <c r="G246" s="212">
        <f>AF246+AJ246+AN246+AR246+AV246+AZ246</f>
        <v>6</v>
      </c>
      <c r="H246" s="283">
        <f>100*(F246/G246)</f>
        <v>73</v>
      </c>
      <c r="I246" s="117"/>
      <c r="J246" s="118"/>
      <c r="K246" s="443"/>
      <c r="L246" s="122"/>
      <c r="M246" s="121"/>
      <c r="N246" s="435"/>
      <c r="O246" s="505">
        <f>C246+F246+I246+L246</f>
        <v>5.3</v>
      </c>
      <c r="P246" s="392">
        <f>D246+G246+J246+M246</f>
        <v>7</v>
      </c>
      <c r="Q246" s="124">
        <f>100*O246/P246</f>
        <v>75.71428571428571</v>
      </c>
      <c r="R246" s="176"/>
      <c r="S246" s="439"/>
      <c r="T246" s="439"/>
      <c r="U246" s="518"/>
      <c r="V246" s="176"/>
      <c r="W246" s="59"/>
      <c r="X246" s="66"/>
      <c r="Y246" s="391"/>
      <c r="Z246" s="176"/>
      <c r="AA246" s="59"/>
      <c r="AB246" s="66"/>
      <c r="AC246" s="56"/>
      <c r="AD246" s="12"/>
      <c r="AE246" s="59"/>
      <c r="AF246" s="132"/>
      <c r="AG246" s="57"/>
      <c r="AH246" s="18"/>
      <c r="AI246" s="54"/>
      <c r="AJ246" s="55"/>
      <c r="AK246" s="56"/>
      <c r="AL246" s="12"/>
      <c r="AM246" s="54"/>
      <c r="AN246" s="55"/>
      <c r="AO246" s="57"/>
      <c r="AP246" s="20"/>
      <c r="AQ246" s="54"/>
      <c r="AR246" s="61"/>
      <c r="AS246" s="68"/>
      <c r="AT246" s="11"/>
      <c r="AU246" s="54"/>
      <c r="AV246" s="55"/>
      <c r="AW246" s="57"/>
      <c r="AX246" s="14" t="s">
        <v>163</v>
      </c>
      <c r="AY246" s="54">
        <v>4.38</v>
      </c>
      <c r="AZ246" s="62">
        <v>6</v>
      </c>
      <c r="BA246" s="56">
        <v>0.73</v>
      </c>
      <c r="BB246" s="24" t="s">
        <v>165</v>
      </c>
      <c r="BC246" s="126">
        <v>0.92</v>
      </c>
      <c r="BD246" s="65">
        <v>1</v>
      </c>
      <c r="BE246" s="57">
        <v>0.92</v>
      </c>
      <c r="BF246" s="169"/>
      <c r="BG246" s="189"/>
      <c r="BH246" s="189"/>
      <c r="BI246" s="190"/>
    </row>
    <row r="247" spans="1:61" s="188" customFormat="1" ht="12.75" customHeight="1">
      <c r="A247" s="548">
        <v>1.5</v>
      </c>
      <c r="B247" s="9" t="s">
        <v>24</v>
      </c>
      <c r="C247" s="49">
        <v>1.83</v>
      </c>
      <c r="D247" s="50">
        <v>2</v>
      </c>
      <c r="E247" s="305">
        <f>100*(C247/D247)</f>
        <v>91.5</v>
      </c>
      <c r="F247" s="103">
        <f>AE247+AI247+AM247+AQ247+AU247+AY247</f>
        <v>9.323333333333332</v>
      </c>
      <c r="G247" s="212">
        <f>AF247+AJ247+AN247+AR247+AV247+AZ247</f>
        <v>18</v>
      </c>
      <c r="H247" s="283">
        <f>100*(F247/G247)</f>
        <v>51.7962962962963</v>
      </c>
      <c r="I247" s="115"/>
      <c r="J247" s="116"/>
      <c r="K247" s="276"/>
      <c r="L247" s="122"/>
      <c r="M247" s="121"/>
      <c r="N247" s="435"/>
      <c r="O247" s="505">
        <f>C247+F247+I247+L247</f>
        <v>11.153333333333332</v>
      </c>
      <c r="P247" s="392">
        <f>D247+G247+J247+M247</f>
        <v>20</v>
      </c>
      <c r="Q247" s="124">
        <f>100*O247/P247</f>
        <v>55.766666666666666</v>
      </c>
      <c r="R247" s="176"/>
      <c r="S247" s="439"/>
      <c r="T247" s="439"/>
      <c r="U247" s="518"/>
      <c r="V247" s="176"/>
      <c r="W247" s="59"/>
      <c r="X247" s="66"/>
      <c r="Y247" s="391"/>
      <c r="Z247" s="176"/>
      <c r="AA247" s="59"/>
      <c r="AB247" s="66"/>
      <c r="AC247" s="56"/>
      <c r="AD247" s="110" t="s">
        <v>163</v>
      </c>
      <c r="AE247" s="156">
        <v>0.5333333333333333</v>
      </c>
      <c r="AF247" s="65">
        <v>1</v>
      </c>
      <c r="AG247" s="57">
        <f>AE247/AF247</f>
        <v>0.5333333333333333</v>
      </c>
      <c r="AH247" s="13"/>
      <c r="AI247" s="54"/>
      <c r="AJ247" s="55"/>
      <c r="AK247" s="56"/>
      <c r="AL247" s="22" t="s">
        <v>163</v>
      </c>
      <c r="AM247" s="54">
        <v>1.98</v>
      </c>
      <c r="AN247" s="55">
        <v>4</v>
      </c>
      <c r="AO247" s="57">
        <f>AM247/AN247</f>
        <v>0.495</v>
      </c>
      <c r="AP247" s="14" t="s">
        <v>163</v>
      </c>
      <c r="AQ247" s="54">
        <v>1.96</v>
      </c>
      <c r="AR247" s="55">
        <v>3</v>
      </c>
      <c r="AS247" s="56">
        <v>0.65</v>
      </c>
      <c r="AT247" s="22" t="s">
        <v>163</v>
      </c>
      <c r="AU247" s="54">
        <v>2.67</v>
      </c>
      <c r="AV247" s="55">
        <v>4</v>
      </c>
      <c r="AW247" s="57">
        <v>0.67</v>
      </c>
      <c r="AX247" s="14" t="s">
        <v>163</v>
      </c>
      <c r="AY247" s="54">
        <v>2.18</v>
      </c>
      <c r="AZ247" s="62">
        <v>6</v>
      </c>
      <c r="BA247" s="56">
        <v>0.36</v>
      </c>
      <c r="BB247" s="24" t="s">
        <v>165</v>
      </c>
      <c r="BC247" s="126">
        <v>1.83</v>
      </c>
      <c r="BD247" s="65">
        <v>2</v>
      </c>
      <c r="BE247" s="57">
        <v>0.92</v>
      </c>
      <c r="BF247" s="169"/>
      <c r="BG247" s="189"/>
      <c r="BH247" s="189"/>
      <c r="BI247" s="190"/>
    </row>
    <row r="248" spans="1:61" s="195" customFormat="1" ht="12.75" customHeight="1">
      <c r="A248" s="546">
        <v>1.5</v>
      </c>
      <c r="B248" s="10" t="s">
        <v>447</v>
      </c>
      <c r="C248" s="310"/>
      <c r="D248" s="113"/>
      <c r="E248" s="311"/>
      <c r="F248" s="103">
        <f>S248+W248+AA248+AE248+AI248+AM248+AQ248+AU248+AY248+BC248</f>
        <v>0.45</v>
      </c>
      <c r="G248" s="212">
        <f>T248+X248+AB248+AF248+AJ248+AN248+AR248+AV248+AZ248+BD248</f>
        <v>1</v>
      </c>
      <c r="H248" s="283">
        <f>100*(F248/G248)</f>
        <v>45</v>
      </c>
      <c r="I248" s="273"/>
      <c r="J248" s="405"/>
      <c r="K248" s="274"/>
      <c r="L248" s="286"/>
      <c r="M248" s="257"/>
      <c r="N248" s="436"/>
      <c r="O248" s="504">
        <f>C248+F248+I248+L248</f>
        <v>0.45</v>
      </c>
      <c r="P248" s="475">
        <f>D248+G248+J248+M248</f>
        <v>1</v>
      </c>
      <c r="Q248" s="476">
        <f>100*O248/P248</f>
        <v>45</v>
      </c>
      <c r="R248" s="176"/>
      <c r="S248" s="439"/>
      <c r="T248" s="439"/>
      <c r="U248" s="518"/>
      <c r="V248" s="176"/>
      <c r="W248" s="59"/>
      <c r="X248" s="66"/>
      <c r="Y248" s="391"/>
      <c r="Z248" s="176"/>
      <c r="AA248" s="59"/>
      <c r="AB248" s="66"/>
      <c r="AC248" s="56"/>
      <c r="AD248" s="140"/>
      <c r="AE248" s="67"/>
      <c r="AF248" s="54"/>
      <c r="AG248" s="344"/>
      <c r="AH248" s="136"/>
      <c r="AI248" s="67"/>
      <c r="AJ248" s="79"/>
      <c r="AK248" s="197"/>
      <c r="AL248" s="191"/>
      <c r="AM248" s="192"/>
      <c r="AN248" s="192"/>
      <c r="AO248" s="467"/>
      <c r="AP248" s="136"/>
      <c r="AQ248" s="61"/>
      <c r="AR248" s="79"/>
      <c r="AS248" s="142"/>
      <c r="AT248" s="140"/>
      <c r="AU248" s="61"/>
      <c r="AV248" s="79"/>
      <c r="AW248" s="200"/>
      <c r="AX248" s="14" t="s">
        <v>163</v>
      </c>
      <c r="AY248" s="54">
        <v>0.45</v>
      </c>
      <c r="AZ248" s="62">
        <v>1</v>
      </c>
      <c r="BA248" s="68">
        <v>0.45</v>
      </c>
      <c r="BB248" s="191"/>
      <c r="BC248" s="192"/>
      <c r="BD248" s="203"/>
      <c r="BE248" s="200"/>
      <c r="BF248" s="196"/>
      <c r="BG248" s="192"/>
      <c r="BH248" s="192"/>
      <c r="BI248" s="197"/>
    </row>
    <row r="249" spans="1:61" s="195" customFormat="1" ht="12.75" customHeight="1">
      <c r="A249" s="546">
        <v>1.5</v>
      </c>
      <c r="B249" s="10" t="s">
        <v>449</v>
      </c>
      <c r="C249" s="310"/>
      <c r="D249" s="112"/>
      <c r="E249" s="311"/>
      <c r="F249" s="103">
        <f>S249+W249+AA249+AE249+AI249+AM249+AQ249+AU249+AY249+BC249</f>
        <v>0.09</v>
      </c>
      <c r="G249" s="212">
        <f>T249+X249+AB249+AF249+AJ249+AN249+AR249+AV249+AZ249+BD249</f>
        <v>1</v>
      </c>
      <c r="H249" s="283">
        <f>100*(F249/G249)</f>
        <v>9</v>
      </c>
      <c r="I249" s="273"/>
      <c r="J249" s="405"/>
      <c r="K249" s="274"/>
      <c r="L249" s="286"/>
      <c r="M249" s="257"/>
      <c r="N249" s="436"/>
      <c r="O249" s="505">
        <f>C249+F249+I249+L249</f>
        <v>0.09</v>
      </c>
      <c r="P249" s="392">
        <f>D249+G249+J249+M249</f>
        <v>1</v>
      </c>
      <c r="Q249" s="124">
        <f>100*O249/P249</f>
        <v>9</v>
      </c>
      <c r="R249" s="176"/>
      <c r="S249" s="439"/>
      <c r="T249" s="439"/>
      <c r="U249" s="518"/>
      <c r="V249" s="176"/>
      <c r="W249" s="59"/>
      <c r="X249" s="66"/>
      <c r="Y249" s="391"/>
      <c r="Z249" s="176"/>
      <c r="AA249" s="59"/>
      <c r="AB249" s="66"/>
      <c r="AC249" s="56"/>
      <c r="AD249" s="140"/>
      <c r="AE249" s="67"/>
      <c r="AF249" s="54"/>
      <c r="AG249" s="344"/>
      <c r="AH249" s="136"/>
      <c r="AI249" s="67"/>
      <c r="AJ249" s="79"/>
      <c r="AK249" s="197"/>
      <c r="AL249" s="191"/>
      <c r="AM249" s="192"/>
      <c r="AN249" s="192"/>
      <c r="AO249" s="146"/>
      <c r="AP249" s="136"/>
      <c r="AQ249" s="67"/>
      <c r="AR249" s="79"/>
      <c r="AS249" s="142"/>
      <c r="AT249" s="140"/>
      <c r="AU249" s="61"/>
      <c r="AV249" s="79"/>
      <c r="AW249" s="200"/>
      <c r="AX249" s="14" t="s">
        <v>163</v>
      </c>
      <c r="AY249" s="54">
        <v>0.09</v>
      </c>
      <c r="AZ249" s="62">
        <v>1</v>
      </c>
      <c r="BA249" s="68">
        <v>0.09</v>
      </c>
      <c r="BB249" s="191"/>
      <c r="BC249" s="192"/>
      <c r="BD249" s="203"/>
      <c r="BE249" s="200"/>
      <c r="BF249" s="196"/>
      <c r="BG249" s="192"/>
      <c r="BH249" s="192"/>
      <c r="BI249" s="197"/>
    </row>
    <row r="250" spans="1:61" s="195" customFormat="1" ht="12.75" customHeight="1">
      <c r="A250" s="546">
        <v>1.5</v>
      </c>
      <c r="B250" s="92" t="s">
        <v>398</v>
      </c>
      <c r="C250" s="310"/>
      <c r="D250" s="112"/>
      <c r="E250" s="311"/>
      <c r="F250" s="103">
        <f>S250+W250+AA250+AE250+AI250+AM250+AQ250+AU250+AY250+BC250</f>
        <v>0.20588235294117646</v>
      </c>
      <c r="G250" s="212">
        <f>T250+X250+AB250+AF250+AJ250+AN250+AR250+AV250+AZ250+BD250</f>
        <v>1</v>
      </c>
      <c r="H250" s="283">
        <f>100*(F250/G250)</f>
        <v>20.588235294117645</v>
      </c>
      <c r="I250" s="291"/>
      <c r="J250" s="411"/>
      <c r="K250" s="282"/>
      <c r="L250" s="291"/>
      <c r="M250" s="281"/>
      <c r="N250" s="282"/>
      <c r="O250" s="504">
        <f>C250+F250+I250+L250</f>
        <v>0.20588235294117646</v>
      </c>
      <c r="P250" s="475">
        <f>D250+G250+J250+M250</f>
        <v>1</v>
      </c>
      <c r="Q250" s="476">
        <f>100*O250/P250</f>
        <v>20.588235294117645</v>
      </c>
      <c r="R250" s="176"/>
      <c r="S250" s="439"/>
      <c r="T250" s="439"/>
      <c r="U250" s="518"/>
      <c r="V250" s="176"/>
      <c r="W250" s="59"/>
      <c r="X250" s="66"/>
      <c r="Y250" s="391"/>
      <c r="Z250" s="176"/>
      <c r="AA250" s="59"/>
      <c r="AB250" s="66"/>
      <c r="AC250" s="56"/>
      <c r="AD250" s="110" t="s">
        <v>163</v>
      </c>
      <c r="AE250" s="126">
        <v>0.20588235294117646</v>
      </c>
      <c r="AF250" s="128">
        <v>1</v>
      </c>
      <c r="AG250" s="76">
        <f>AE250/AF250</f>
        <v>0.20588235294117646</v>
      </c>
      <c r="AH250" s="130"/>
      <c r="AI250" s="129"/>
      <c r="AJ250" s="129"/>
      <c r="AK250" s="149"/>
      <c r="AL250" s="150"/>
      <c r="AM250" s="129"/>
      <c r="AN250" s="129"/>
      <c r="AO250" s="147"/>
      <c r="AP250" s="130"/>
      <c r="AQ250" s="129"/>
      <c r="AR250" s="129"/>
      <c r="AS250" s="149"/>
      <c r="AT250" s="150"/>
      <c r="AU250" s="129"/>
      <c r="AV250" s="129"/>
      <c r="AW250" s="200"/>
      <c r="AX250" s="196"/>
      <c r="AY250" s="192"/>
      <c r="AZ250" s="676"/>
      <c r="BA250" s="197"/>
      <c r="BB250" s="191"/>
      <c r="BC250" s="192"/>
      <c r="BD250" s="203"/>
      <c r="BE250" s="200"/>
      <c r="BF250" s="196"/>
      <c r="BG250" s="192"/>
      <c r="BH250" s="192"/>
      <c r="BI250" s="197"/>
    </row>
    <row r="251" spans="1:61" s="193" customFormat="1" ht="12.75" customHeight="1">
      <c r="A251" s="546">
        <v>1.5</v>
      </c>
      <c r="B251" s="2" t="s">
        <v>437</v>
      </c>
      <c r="C251" s="310"/>
      <c r="D251" s="112"/>
      <c r="E251" s="311"/>
      <c r="F251" s="103">
        <f>S251+W251+AA251+AE251+AI251+AM251+AQ251+AU251+AY251+BC251</f>
        <v>0.07</v>
      </c>
      <c r="G251" s="212">
        <f>T251+X251+AB251+AF251+AJ251+AN251+AR251+AV251+AZ251+BD251</f>
        <v>1</v>
      </c>
      <c r="H251" s="283">
        <f>100*(F251/G251)</f>
        <v>7.000000000000001</v>
      </c>
      <c r="I251" s="273"/>
      <c r="J251" s="405"/>
      <c r="K251" s="274"/>
      <c r="L251" s="286"/>
      <c r="M251" s="257"/>
      <c r="N251" s="436"/>
      <c r="O251" s="505">
        <f>C251+F251+I251+L251</f>
        <v>0.07</v>
      </c>
      <c r="P251" s="392">
        <f>D251+G251+J251+M251</f>
        <v>1</v>
      </c>
      <c r="Q251" s="124">
        <f>100*O251/P251</f>
        <v>7.000000000000001</v>
      </c>
      <c r="R251" s="176"/>
      <c r="S251" s="439"/>
      <c r="T251" s="439"/>
      <c r="U251" s="518"/>
      <c r="V251" s="176"/>
      <c r="W251" s="59"/>
      <c r="X251" s="66"/>
      <c r="Y251" s="391"/>
      <c r="Z251" s="176"/>
      <c r="AA251" s="59"/>
      <c r="AB251" s="66"/>
      <c r="AC251" s="56"/>
      <c r="AD251" s="140"/>
      <c r="AE251" s="67"/>
      <c r="AF251" s="54"/>
      <c r="AG251" s="350"/>
      <c r="AH251" s="196"/>
      <c r="AI251" s="192"/>
      <c r="AJ251" s="192"/>
      <c r="AK251" s="142"/>
      <c r="AL251" s="140"/>
      <c r="AM251" s="67"/>
      <c r="AN251" s="79"/>
      <c r="AO251" s="153"/>
      <c r="AP251" s="148"/>
      <c r="AQ251" s="67"/>
      <c r="AR251" s="79"/>
      <c r="AS251" s="142"/>
      <c r="AT251" s="22" t="s">
        <v>163</v>
      </c>
      <c r="AU251" s="54">
        <v>0.07</v>
      </c>
      <c r="AV251" s="67">
        <v>1</v>
      </c>
      <c r="AW251" s="76">
        <v>0.07</v>
      </c>
      <c r="AX251" s="196"/>
      <c r="AY251" s="192"/>
      <c r="AZ251" s="676"/>
      <c r="BA251" s="197"/>
      <c r="BB251" s="191"/>
      <c r="BC251" s="192"/>
      <c r="BD251" s="203"/>
      <c r="BE251" s="200"/>
      <c r="BF251" s="196"/>
      <c r="BG251" s="192"/>
      <c r="BH251" s="192"/>
      <c r="BI251" s="197"/>
    </row>
    <row r="252" spans="1:81" s="187" customFormat="1" ht="12.75" customHeight="1">
      <c r="A252" s="548">
        <v>1.5</v>
      </c>
      <c r="B252" s="92" t="s">
        <v>391</v>
      </c>
      <c r="C252" s="312"/>
      <c r="D252" s="112"/>
      <c r="E252" s="645"/>
      <c r="F252" s="103">
        <f>S252+W252+AA252+AE252+AI252+AM252+AQ252+AU252+AY252+BC252</f>
        <v>0.42</v>
      </c>
      <c r="G252" s="212">
        <f>T252+X252+AB252+AF252+AJ252+AN252+AR252+AV252+AZ252+BD252</f>
        <v>2</v>
      </c>
      <c r="H252" s="283">
        <f>100*(F252/G252)</f>
        <v>21</v>
      </c>
      <c r="I252" s="252"/>
      <c r="J252" s="412"/>
      <c r="K252" s="458"/>
      <c r="L252" s="262"/>
      <c r="M252" s="114"/>
      <c r="N252" s="512"/>
      <c r="O252" s="504">
        <f>C252+F252+I252+L252</f>
        <v>0.42</v>
      </c>
      <c r="P252" s="475">
        <f>D252+G252+J252+M252</f>
        <v>2</v>
      </c>
      <c r="Q252" s="476">
        <f>100*O252/P252</f>
        <v>21</v>
      </c>
      <c r="R252" s="176"/>
      <c r="S252" s="439"/>
      <c r="T252" s="439"/>
      <c r="U252" s="518"/>
      <c r="V252" s="176"/>
      <c r="W252" s="59"/>
      <c r="X252" s="66"/>
      <c r="Y252" s="391"/>
      <c r="Z252" s="176"/>
      <c r="AA252" s="59"/>
      <c r="AB252" s="66"/>
      <c r="AC252" s="56"/>
      <c r="AD252" s="22" t="s">
        <v>163</v>
      </c>
      <c r="AE252" s="105">
        <v>0.42</v>
      </c>
      <c r="AF252" s="160">
        <v>2</v>
      </c>
      <c r="AG252" s="57">
        <f>AE252/AF252</f>
        <v>0.21</v>
      </c>
      <c r="AH252" s="263"/>
      <c r="AI252" s="90"/>
      <c r="AJ252" s="90"/>
      <c r="AK252" s="264"/>
      <c r="AL252" s="446"/>
      <c r="AM252" s="95"/>
      <c r="AN252" s="83"/>
      <c r="AO252" s="88"/>
      <c r="AP252" s="93"/>
      <c r="AQ252" s="83"/>
      <c r="AR252" s="83"/>
      <c r="AS252" s="56"/>
      <c r="AT252" s="447"/>
      <c r="AU252" s="89"/>
      <c r="AV252" s="96"/>
      <c r="AW252" s="57"/>
      <c r="AX252" s="152"/>
      <c r="AY252" s="86"/>
      <c r="AZ252" s="83"/>
      <c r="BA252" s="94"/>
      <c r="BB252" s="846"/>
      <c r="BC252" s="86"/>
      <c r="BD252" s="666"/>
      <c r="BE252" s="750"/>
      <c r="BF252" s="169"/>
      <c r="BG252" s="86"/>
      <c r="BH252" s="86"/>
      <c r="BI252" s="9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</row>
    <row r="253" spans="1:61" s="187" customFormat="1" ht="12.75" customHeight="1">
      <c r="A253" s="546">
        <v>1.5</v>
      </c>
      <c r="B253" s="92" t="s">
        <v>669</v>
      </c>
      <c r="C253" s="111"/>
      <c r="D253" s="112"/>
      <c r="E253" s="313"/>
      <c r="F253" s="103">
        <f>S253+W253+AA253+AE253+AI253+AM253+AQ253+AU253+AY253+BC253</f>
        <v>0.06666666666666667</v>
      </c>
      <c r="G253" s="212">
        <f>T253+X253+AB253+AF253+AJ253+AN253+AR253+AV253+AZ253+BD253</f>
        <v>1</v>
      </c>
      <c r="H253" s="283">
        <f>100*(F253/G253)</f>
        <v>6.666666666666667</v>
      </c>
      <c r="I253" s="290"/>
      <c r="J253" s="410"/>
      <c r="K253" s="527"/>
      <c r="L253" s="290"/>
      <c r="M253" s="201"/>
      <c r="N253" s="527"/>
      <c r="O253" s="505">
        <f>C253+F253+I253+L253</f>
        <v>0.06666666666666667</v>
      </c>
      <c r="P253" s="392">
        <f>D253+G253+J253+M253</f>
        <v>1</v>
      </c>
      <c r="Q253" s="124">
        <f>100*O253/P253</f>
        <v>6.666666666666667</v>
      </c>
      <c r="R253" s="176"/>
      <c r="S253" s="439"/>
      <c r="T253" s="439"/>
      <c r="U253" s="518"/>
      <c r="V253" s="176"/>
      <c r="W253" s="59"/>
      <c r="X253" s="66"/>
      <c r="Y253" s="391"/>
      <c r="Z253" s="176"/>
      <c r="AA253" s="59"/>
      <c r="AB253" s="66"/>
      <c r="AC253" s="56"/>
      <c r="AD253" s="110" t="s">
        <v>163</v>
      </c>
      <c r="AE253" s="156">
        <v>0.06666666666666667</v>
      </c>
      <c r="AF253" s="65">
        <v>1</v>
      </c>
      <c r="AG253" s="57">
        <f>AE253/AF253</f>
        <v>0.06666666666666667</v>
      </c>
      <c r="AH253" s="194"/>
      <c r="AI253" s="189"/>
      <c r="AJ253" s="189"/>
      <c r="AK253" s="190"/>
      <c r="AL253" s="198"/>
      <c r="AM253" s="189"/>
      <c r="AN253" s="189"/>
      <c r="AO253" s="199"/>
      <c r="AP253" s="194"/>
      <c r="AQ253" s="189"/>
      <c r="AR253" s="189"/>
      <c r="AS253" s="190"/>
      <c r="AT253" s="198"/>
      <c r="AU253" s="189"/>
      <c r="AV253" s="189"/>
      <c r="AW253" s="199"/>
      <c r="AX253" s="194"/>
      <c r="AY253" s="189"/>
      <c r="AZ253" s="676"/>
      <c r="BA253" s="190"/>
      <c r="BB253" s="198"/>
      <c r="BC253" s="192"/>
      <c r="BD253" s="338"/>
      <c r="BE253" s="199"/>
      <c r="BF253" s="194"/>
      <c r="BG253" s="189"/>
      <c r="BH253" s="189"/>
      <c r="BI253" s="190"/>
    </row>
    <row r="254" spans="1:61" s="195" customFormat="1" ht="12.75" customHeight="1">
      <c r="A254" s="546">
        <v>1.5</v>
      </c>
      <c r="B254" s="10" t="s">
        <v>450</v>
      </c>
      <c r="C254" s="310"/>
      <c r="D254" s="113"/>
      <c r="E254" s="311"/>
      <c r="F254" s="103">
        <f>S254+W254+AA254+AE254+AI254+AM254+AQ254+AU254+AY254+BC254</f>
        <v>0.37</v>
      </c>
      <c r="G254" s="212">
        <f>T254+X254+AB254+AF254+AJ254+AN254+AR254+AV254+AZ254+BD254</f>
        <v>1</v>
      </c>
      <c r="H254" s="283">
        <f>100*(F254/G254)</f>
        <v>37</v>
      </c>
      <c r="I254" s="273"/>
      <c r="J254" s="405"/>
      <c r="K254" s="274"/>
      <c r="L254" s="286"/>
      <c r="M254" s="257"/>
      <c r="N254" s="436"/>
      <c r="O254" s="504">
        <f>C254+F254+I254+L254</f>
        <v>0.37</v>
      </c>
      <c r="P254" s="475">
        <f>D254+G254+J254+M254</f>
        <v>1</v>
      </c>
      <c r="Q254" s="476">
        <f>100*O254/P254</f>
        <v>37</v>
      </c>
      <c r="R254" s="176"/>
      <c r="S254" s="439"/>
      <c r="T254" s="439"/>
      <c r="U254" s="518"/>
      <c r="V254" s="176"/>
      <c r="W254" s="59"/>
      <c r="X254" s="66"/>
      <c r="Y254" s="391"/>
      <c r="Z254" s="176"/>
      <c r="AA254" s="59"/>
      <c r="AB254" s="66"/>
      <c r="AC254" s="56"/>
      <c r="AD254" s="140"/>
      <c r="AE254" s="67"/>
      <c r="AF254" s="54"/>
      <c r="AG254" s="344"/>
      <c r="AH254" s="136"/>
      <c r="AI254" s="67"/>
      <c r="AJ254" s="79"/>
      <c r="AK254" s="197"/>
      <c r="AL254" s="191"/>
      <c r="AM254" s="192"/>
      <c r="AN254" s="192"/>
      <c r="AO254" s="467"/>
      <c r="AP254" s="136"/>
      <c r="AQ254" s="61"/>
      <c r="AR254" s="79"/>
      <c r="AS254" s="142"/>
      <c r="AT254" s="140"/>
      <c r="AU254" s="61"/>
      <c r="AV254" s="79"/>
      <c r="AW254" s="200"/>
      <c r="AX254" s="14" t="s">
        <v>163</v>
      </c>
      <c r="AY254" s="54">
        <v>0.37</v>
      </c>
      <c r="AZ254" s="62">
        <v>1</v>
      </c>
      <c r="BA254" s="68">
        <v>0.37</v>
      </c>
      <c r="BB254" s="191"/>
      <c r="BC254" s="192"/>
      <c r="BD254" s="203"/>
      <c r="BE254" s="200"/>
      <c r="BF254" s="196"/>
      <c r="BG254" s="192"/>
      <c r="BH254" s="192"/>
      <c r="BI254" s="197"/>
    </row>
    <row r="255" spans="1:61" s="187" customFormat="1" ht="12.75" customHeight="1">
      <c r="A255" s="548">
        <v>1.5</v>
      </c>
      <c r="B255" s="2" t="s">
        <v>229</v>
      </c>
      <c r="C255" s="49">
        <v>1</v>
      </c>
      <c r="D255" s="50">
        <v>1</v>
      </c>
      <c r="E255" s="305">
        <f>100*(C255/D255)</f>
        <v>100</v>
      </c>
      <c r="F255" s="103">
        <v>0.04</v>
      </c>
      <c r="G255" s="212">
        <v>1</v>
      </c>
      <c r="H255" s="283">
        <f>100*(F255/G255)</f>
        <v>4</v>
      </c>
      <c r="I255" s="115"/>
      <c r="J255" s="116"/>
      <c r="K255" s="276"/>
      <c r="L255" s="122"/>
      <c r="M255" s="121"/>
      <c r="N255" s="435"/>
      <c r="O255" s="505">
        <f>C255+F255+I255+L255</f>
        <v>1.04</v>
      </c>
      <c r="P255" s="392">
        <f>D255+G255+J255+M255</f>
        <v>2</v>
      </c>
      <c r="Q255" s="124">
        <f>100*O255/P255</f>
        <v>52</v>
      </c>
      <c r="R255" s="176"/>
      <c r="S255" s="439"/>
      <c r="T255" s="439"/>
      <c r="U255" s="518"/>
      <c r="V255" s="176"/>
      <c r="W255" s="59"/>
      <c r="X255" s="66"/>
      <c r="Y255" s="391"/>
      <c r="Z255" s="176"/>
      <c r="AA255" s="59"/>
      <c r="AB255" s="66"/>
      <c r="AC255" s="56"/>
      <c r="AD255" s="11"/>
      <c r="AE255" s="59"/>
      <c r="AF255" s="132"/>
      <c r="AG255" s="57"/>
      <c r="AH255" s="13"/>
      <c r="AI255" s="54"/>
      <c r="AJ255" s="55"/>
      <c r="AK255" s="56"/>
      <c r="AL255" s="11"/>
      <c r="AM255" s="54"/>
      <c r="AN255" s="55"/>
      <c r="AO255" s="57"/>
      <c r="AP255" s="14" t="s">
        <v>163</v>
      </c>
      <c r="AQ255" s="54">
        <v>0.04</v>
      </c>
      <c r="AR255" s="55">
        <v>1</v>
      </c>
      <c r="AS255" s="56">
        <v>0.04</v>
      </c>
      <c r="AT255" s="24" t="s">
        <v>165</v>
      </c>
      <c r="AU255" s="54">
        <v>1</v>
      </c>
      <c r="AV255" s="55">
        <v>1</v>
      </c>
      <c r="AW255" s="57">
        <v>1</v>
      </c>
      <c r="AX255" s="13"/>
      <c r="AY255" s="80"/>
      <c r="AZ255" s="62"/>
      <c r="BA255" s="56"/>
      <c r="BB255" s="26"/>
      <c r="BC255" s="652"/>
      <c r="BD255" s="65"/>
      <c r="BE255" s="57"/>
      <c r="BF255" s="169"/>
      <c r="BG255" s="189"/>
      <c r="BH255" s="189"/>
      <c r="BI255" s="190"/>
    </row>
    <row r="256" spans="1:61" s="187" customFormat="1" ht="12.75" customHeight="1">
      <c r="A256" s="546">
        <v>1.5</v>
      </c>
      <c r="B256" s="92" t="s">
        <v>672</v>
      </c>
      <c r="C256" s="111"/>
      <c r="D256" s="112"/>
      <c r="E256" s="313"/>
      <c r="F256" s="103">
        <f>S256+W256+AA256+AE256+AI256+AM256+AQ256+AU256+AY256+BC256</f>
        <v>0.02857142857142857</v>
      </c>
      <c r="G256" s="212">
        <f>T256+X256+AB256+AF256+AJ256+AN256+AR256+AV256+AZ256+BD256</f>
        <v>1</v>
      </c>
      <c r="H256" s="283">
        <f>100*(F256/G256)</f>
        <v>2.857142857142857</v>
      </c>
      <c r="I256" s="290"/>
      <c r="J256" s="410"/>
      <c r="K256" s="527"/>
      <c r="L256" s="290"/>
      <c r="M256" s="201"/>
      <c r="N256" s="527"/>
      <c r="O256" s="504">
        <f>C256+F256+I256+L256</f>
        <v>0.02857142857142857</v>
      </c>
      <c r="P256" s="475">
        <f>D256+G256+J256+M256</f>
        <v>1</v>
      </c>
      <c r="Q256" s="476">
        <f>100*O256/P256</f>
        <v>2.857142857142857</v>
      </c>
      <c r="R256" s="176"/>
      <c r="S256" s="439"/>
      <c r="T256" s="439"/>
      <c r="U256" s="518"/>
      <c r="V256" s="176"/>
      <c r="W256" s="59"/>
      <c r="X256" s="66"/>
      <c r="Y256" s="391"/>
      <c r="Z256" s="176"/>
      <c r="AA256" s="59"/>
      <c r="AB256" s="66"/>
      <c r="AC256" s="56"/>
      <c r="AD256" s="110" t="s">
        <v>163</v>
      </c>
      <c r="AE256" s="156">
        <v>0.02857142857142857</v>
      </c>
      <c r="AF256" s="65">
        <v>1</v>
      </c>
      <c r="AG256" s="57">
        <f>AE256/AF256</f>
        <v>0.02857142857142857</v>
      </c>
      <c r="AH256" s="194"/>
      <c r="AI256" s="189"/>
      <c r="AJ256" s="189"/>
      <c r="AK256" s="190"/>
      <c r="AL256" s="198"/>
      <c r="AM256" s="189"/>
      <c r="AN256" s="189"/>
      <c r="AO256" s="199"/>
      <c r="AP256" s="194"/>
      <c r="AQ256" s="189"/>
      <c r="AR256" s="189"/>
      <c r="AS256" s="190"/>
      <c r="AT256" s="198"/>
      <c r="AU256" s="189"/>
      <c r="AV256" s="189"/>
      <c r="AW256" s="199"/>
      <c r="AX256" s="194"/>
      <c r="AY256" s="189"/>
      <c r="AZ256" s="676"/>
      <c r="BA256" s="190"/>
      <c r="BB256" s="198"/>
      <c r="BC256" s="192"/>
      <c r="BD256" s="338"/>
      <c r="BE256" s="199"/>
      <c r="BF256" s="194"/>
      <c r="BG256" s="189"/>
      <c r="BH256" s="189"/>
      <c r="BI256" s="190"/>
    </row>
    <row r="257" spans="1:61" s="193" customFormat="1" ht="12.75" customHeight="1">
      <c r="A257" s="546">
        <v>1.5</v>
      </c>
      <c r="B257" s="10" t="s">
        <v>451</v>
      </c>
      <c r="C257" s="310"/>
      <c r="D257" s="113"/>
      <c r="E257" s="311"/>
      <c r="F257" s="103">
        <f>S257+W257+AA257+AE257+AI257+AM257+AQ257+AU257+AY257+BC257</f>
        <v>0.13</v>
      </c>
      <c r="G257" s="212">
        <f>T257+X257+AB257+AF257+AJ257+AN257+AR257+AV257+AZ257+BD257</f>
        <v>1</v>
      </c>
      <c r="H257" s="283">
        <f>100*(F257/G257)</f>
        <v>13</v>
      </c>
      <c r="I257" s="273"/>
      <c r="J257" s="405"/>
      <c r="K257" s="274"/>
      <c r="L257" s="286"/>
      <c r="M257" s="257"/>
      <c r="N257" s="436"/>
      <c r="O257" s="505">
        <f>C257+F257+I257+L257</f>
        <v>0.13</v>
      </c>
      <c r="P257" s="392">
        <f>D257+G257+J257+M257</f>
        <v>1</v>
      </c>
      <c r="Q257" s="124">
        <f>100*O257/P257</f>
        <v>13</v>
      </c>
      <c r="R257" s="176"/>
      <c r="S257" s="439"/>
      <c r="T257" s="439"/>
      <c r="U257" s="518"/>
      <c r="V257" s="176"/>
      <c r="W257" s="59"/>
      <c r="X257" s="66"/>
      <c r="Y257" s="391"/>
      <c r="Z257" s="176"/>
      <c r="AA257" s="59"/>
      <c r="AB257" s="66"/>
      <c r="AC257" s="56"/>
      <c r="AD257" s="140"/>
      <c r="AE257" s="67"/>
      <c r="AF257" s="54"/>
      <c r="AG257" s="344"/>
      <c r="AH257" s="136"/>
      <c r="AI257" s="67"/>
      <c r="AJ257" s="79"/>
      <c r="AK257" s="197"/>
      <c r="AL257" s="191"/>
      <c r="AM257" s="192"/>
      <c r="AN257" s="192"/>
      <c r="AO257" s="467"/>
      <c r="AP257" s="136"/>
      <c r="AQ257" s="61"/>
      <c r="AR257" s="79"/>
      <c r="AS257" s="142"/>
      <c r="AT257" s="140"/>
      <c r="AU257" s="61"/>
      <c r="AV257" s="79"/>
      <c r="AW257" s="200"/>
      <c r="AX257" s="14" t="s">
        <v>163</v>
      </c>
      <c r="AY257" s="54">
        <v>0.13</v>
      </c>
      <c r="AZ257" s="62">
        <v>1</v>
      </c>
      <c r="BA257" s="68">
        <v>0.13</v>
      </c>
      <c r="BB257" s="191"/>
      <c r="BC257" s="192"/>
      <c r="BD257" s="203"/>
      <c r="BE257" s="200"/>
      <c r="BF257" s="196"/>
      <c r="BG257" s="192"/>
      <c r="BH257" s="192"/>
      <c r="BI257" s="197"/>
    </row>
    <row r="258" spans="1:61" s="193" customFormat="1" ht="12.75" customHeight="1">
      <c r="A258" s="546">
        <v>1.5</v>
      </c>
      <c r="B258" s="807" t="s">
        <v>406</v>
      </c>
      <c r="C258" s="310"/>
      <c r="D258" s="112"/>
      <c r="E258" s="314"/>
      <c r="F258" s="103">
        <f>S258+W258+AA258+AE258+AI258+AM258+AQ258+AU258+AY258+BC258</f>
        <v>0.11764705882352941</v>
      </c>
      <c r="G258" s="212">
        <f>T258+X258+AB258+AF258+AJ258+AN258+AR258+AV258+AZ258+BD258</f>
        <v>1</v>
      </c>
      <c r="H258" s="283">
        <f>100*(F258/G258)</f>
        <v>11.76470588235294</v>
      </c>
      <c r="I258" s="273"/>
      <c r="J258" s="413"/>
      <c r="K258" s="274"/>
      <c r="L258" s="286"/>
      <c r="M258" s="293"/>
      <c r="N258" s="528"/>
      <c r="O258" s="504">
        <f>C258+F258+I258+L258</f>
        <v>0.11764705882352941</v>
      </c>
      <c r="P258" s="475">
        <f>D258+G258+J258+M258</f>
        <v>1</v>
      </c>
      <c r="Q258" s="476">
        <f>100*O258/P258</f>
        <v>11.76470588235294</v>
      </c>
      <c r="R258" s="176"/>
      <c r="S258" s="439"/>
      <c r="T258" s="439"/>
      <c r="U258" s="518"/>
      <c r="V258" s="176"/>
      <c r="W258" s="59"/>
      <c r="X258" s="66"/>
      <c r="Y258" s="391"/>
      <c r="Z258" s="176"/>
      <c r="AA258" s="59"/>
      <c r="AB258" s="66"/>
      <c r="AC258" s="56"/>
      <c r="AD258" s="141"/>
      <c r="AE258" s="69"/>
      <c r="AF258" s="128"/>
      <c r="AG258" s="344"/>
      <c r="AH258" s="14" t="s">
        <v>163</v>
      </c>
      <c r="AI258" s="64">
        <v>0.11764705882352941</v>
      </c>
      <c r="AJ258" s="67">
        <v>1</v>
      </c>
      <c r="AK258" s="68">
        <f>AI258/AJ258</f>
        <v>0.11764705882352941</v>
      </c>
      <c r="AL258" s="141"/>
      <c r="AM258" s="69"/>
      <c r="AN258" s="69"/>
      <c r="AO258" s="139"/>
      <c r="AP258" s="127"/>
      <c r="AQ258" s="69"/>
      <c r="AR258" s="69"/>
      <c r="AS258" s="142"/>
      <c r="AT258" s="140"/>
      <c r="AU258" s="61"/>
      <c r="AV258" s="79"/>
      <c r="AW258" s="200"/>
      <c r="AX258" s="196"/>
      <c r="AY258" s="192"/>
      <c r="AZ258" s="676"/>
      <c r="BA258" s="197"/>
      <c r="BB258" s="191"/>
      <c r="BC258" s="192"/>
      <c r="BD258" s="203"/>
      <c r="BE258" s="200"/>
      <c r="BF258" s="169"/>
      <c r="BG258" s="189"/>
      <c r="BH258" s="189"/>
      <c r="BI258" s="190"/>
    </row>
    <row r="259" spans="1:61" s="195" customFormat="1" ht="12.75" customHeight="1">
      <c r="A259" s="546">
        <v>1.5</v>
      </c>
      <c r="B259" s="2" t="s">
        <v>425</v>
      </c>
      <c r="C259" s="310"/>
      <c r="D259" s="112"/>
      <c r="E259" s="311"/>
      <c r="F259" s="103">
        <f>S259+W259+AA259+AE259+AI259+AM259+AQ259+AU259+AY259+BC259</f>
        <v>0.04</v>
      </c>
      <c r="G259" s="212">
        <f>T259+X259+AB259+AF259+AJ259+AN259+AR259+AV259+AZ259+BD259</f>
        <v>1</v>
      </c>
      <c r="H259" s="283">
        <f>100*(F259/G259)</f>
        <v>4</v>
      </c>
      <c r="I259" s="273"/>
      <c r="J259" s="405"/>
      <c r="K259" s="274"/>
      <c r="L259" s="286"/>
      <c r="M259" s="257"/>
      <c r="N259" s="436"/>
      <c r="O259" s="505">
        <f>C259+F259+I259+L259</f>
        <v>0.04</v>
      </c>
      <c r="P259" s="392">
        <f>D259+G259+J259+M259</f>
        <v>1</v>
      </c>
      <c r="Q259" s="124">
        <f>100*O259/P259</f>
        <v>4</v>
      </c>
      <c r="R259" s="176"/>
      <c r="S259" s="439"/>
      <c r="T259" s="439"/>
      <c r="U259" s="518"/>
      <c r="V259" s="176"/>
      <c r="W259" s="59"/>
      <c r="X259" s="66"/>
      <c r="Y259" s="391"/>
      <c r="Z259" s="176"/>
      <c r="AA259" s="59"/>
      <c r="AB259" s="66"/>
      <c r="AC259" s="56"/>
      <c r="AD259" s="191"/>
      <c r="AE259" s="192"/>
      <c r="AF259" s="203"/>
      <c r="AG259" s="344"/>
      <c r="AH259" s="136"/>
      <c r="AI259" s="67"/>
      <c r="AJ259" s="79"/>
      <c r="AK259" s="142"/>
      <c r="AL259" s="140"/>
      <c r="AM259" s="67"/>
      <c r="AN259" s="79"/>
      <c r="AO259" s="146"/>
      <c r="AP259" s="14" t="s">
        <v>163</v>
      </c>
      <c r="AQ259" s="54">
        <v>0.04</v>
      </c>
      <c r="AR259" s="67">
        <v>1</v>
      </c>
      <c r="AS259" s="68">
        <v>0.04</v>
      </c>
      <c r="AT259" s="140"/>
      <c r="AU259" s="61"/>
      <c r="AV259" s="79"/>
      <c r="AW259" s="200"/>
      <c r="AX259" s="196"/>
      <c r="AY259" s="192"/>
      <c r="AZ259" s="676"/>
      <c r="BA259" s="197"/>
      <c r="BB259" s="191"/>
      <c r="BC259" s="192"/>
      <c r="BD259" s="203"/>
      <c r="BE259" s="200"/>
      <c r="BF259" s="196"/>
      <c r="BG259" s="192"/>
      <c r="BH259" s="192"/>
      <c r="BI259" s="197"/>
    </row>
    <row r="260" spans="1:61" s="193" customFormat="1" ht="12.75" customHeight="1">
      <c r="A260" s="546">
        <v>1.5</v>
      </c>
      <c r="B260" s="2" t="s">
        <v>438</v>
      </c>
      <c r="C260" s="310"/>
      <c r="D260" s="112"/>
      <c r="E260" s="311"/>
      <c r="F260" s="103">
        <f>S260+W260+AA260+AE260+AI260+AM260+AQ260+AU260+AY260+BC260</f>
        <v>0.05</v>
      </c>
      <c r="G260" s="212">
        <f>T260+X260+AB260+AF260+AJ260+AN260+AR260+AV260+AZ260+BD260</f>
        <v>1</v>
      </c>
      <c r="H260" s="283">
        <f>100*(F260/G260)</f>
        <v>5</v>
      </c>
      <c r="I260" s="273"/>
      <c r="J260" s="405"/>
      <c r="K260" s="274"/>
      <c r="L260" s="286"/>
      <c r="M260" s="257"/>
      <c r="N260" s="436"/>
      <c r="O260" s="504">
        <f>C260+F260+I260+L260</f>
        <v>0.05</v>
      </c>
      <c r="P260" s="475">
        <f>D260+G260+J260+M260</f>
        <v>1</v>
      </c>
      <c r="Q260" s="476">
        <f>100*O260/P260</f>
        <v>5</v>
      </c>
      <c r="R260" s="176"/>
      <c r="S260" s="439"/>
      <c r="T260" s="439"/>
      <c r="U260" s="518"/>
      <c r="V260" s="176"/>
      <c r="W260" s="59"/>
      <c r="X260" s="66"/>
      <c r="Y260" s="391"/>
      <c r="Z260" s="176"/>
      <c r="AA260" s="59"/>
      <c r="AB260" s="66"/>
      <c r="AC260" s="56"/>
      <c r="AD260" s="140"/>
      <c r="AE260" s="67"/>
      <c r="AF260" s="54"/>
      <c r="AG260" s="350"/>
      <c r="AH260" s="196"/>
      <c r="AI260" s="192"/>
      <c r="AJ260" s="192"/>
      <c r="AK260" s="142"/>
      <c r="AL260" s="140"/>
      <c r="AM260" s="67"/>
      <c r="AN260" s="79"/>
      <c r="AO260" s="153"/>
      <c r="AP260" s="148"/>
      <c r="AQ260" s="67"/>
      <c r="AR260" s="79"/>
      <c r="AS260" s="142"/>
      <c r="AT260" s="22" t="s">
        <v>163</v>
      </c>
      <c r="AU260" s="54">
        <v>0.05</v>
      </c>
      <c r="AV260" s="67">
        <v>1</v>
      </c>
      <c r="AW260" s="76">
        <v>0.05</v>
      </c>
      <c r="AX260" s="196"/>
      <c r="AY260" s="192"/>
      <c r="AZ260" s="676"/>
      <c r="BA260" s="197"/>
      <c r="BB260" s="191"/>
      <c r="BC260" s="192"/>
      <c r="BD260" s="203"/>
      <c r="BE260" s="200"/>
      <c r="BF260" s="196"/>
      <c r="BG260" s="192"/>
      <c r="BH260" s="192"/>
      <c r="BI260" s="197"/>
    </row>
    <row r="261" spans="1:61" s="187" customFormat="1" ht="12.75" customHeight="1">
      <c r="A261" s="548">
        <v>1.5</v>
      </c>
      <c r="B261" s="2" t="s">
        <v>51</v>
      </c>
      <c r="C261" s="111"/>
      <c r="D261" s="112"/>
      <c r="E261" s="306"/>
      <c r="F261" s="103">
        <f>S261+W261+AA261+AE261+AI261+AM261+AQ261+AU261+AY261+BC261</f>
        <v>0.97</v>
      </c>
      <c r="G261" s="212">
        <f>T261+X261+AB261+AF261+AJ261+AN261+AR261+AV261+AZ261+BD261</f>
        <v>2</v>
      </c>
      <c r="H261" s="283">
        <f>100*(F261/G261)</f>
        <v>48.5</v>
      </c>
      <c r="I261" s="115"/>
      <c r="J261" s="116"/>
      <c r="K261" s="276"/>
      <c r="L261" s="122"/>
      <c r="M261" s="121"/>
      <c r="N261" s="435"/>
      <c r="O261" s="505">
        <f>C261+F261+I261+L261</f>
        <v>0.97</v>
      </c>
      <c r="P261" s="392">
        <f>D261+G261+J261+M261</f>
        <v>2</v>
      </c>
      <c r="Q261" s="124">
        <f>100*O261/P261</f>
        <v>48.5</v>
      </c>
      <c r="R261" s="176"/>
      <c r="S261" s="439"/>
      <c r="T261" s="439"/>
      <c r="U261" s="518"/>
      <c r="V261" s="176"/>
      <c r="W261" s="59"/>
      <c r="X261" s="66"/>
      <c r="Y261" s="391"/>
      <c r="Z261" s="176"/>
      <c r="AA261" s="59"/>
      <c r="AB261" s="66"/>
      <c r="AC261" s="56"/>
      <c r="AD261" s="11"/>
      <c r="AE261" s="59"/>
      <c r="AF261" s="132"/>
      <c r="AG261" s="57"/>
      <c r="AH261" s="13"/>
      <c r="AI261" s="54"/>
      <c r="AJ261" s="55"/>
      <c r="AK261" s="56"/>
      <c r="AL261" s="11"/>
      <c r="AM261" s="54"/>
      <c r="AN261" s="55"/>
      <c r="AO261" s="57"/>
      <c r="AP261" s="14" t="s">
        <v>163</v>
      </c>
      <c r="AQ261" s="54">
        <v>0.32</v>
      </c>
      <c r="AR261" s="55">
        <v>1</v>
      </c>
      <c r="AS261" s="56">
        <v>0.32</v>
      </c>
      <c r="AT261" s="22" t="s">
        <v>163</v>
      </c>
      <c r="AU261" s="54">
        <v>0.65</v>
      </c>
      <c r="AV261" s="55">
        <v>1</v>
      </c>
      <c r="AW261" s="57">
        <v>0.65</v>
      </c>
      <c r="AX261" s="13"/>
      <c r="AY261" s="54"/>
      <c r="AZ261" s="62"/>
      <c r="BA261" s="56"/>
      <c r="BB261" s="26"/>
      <c r="BC261" s="652"/>
      <c r="BD261" s="65"/>
      <c r="BE261" s="57"/>
      <c r="BF261" s="169"/>
      <c r="BG261" s="189"/>
      <c r="BH261" s="189"/>
      <c r="BI261" s="190"/>
    </row>
    <row r="262" spans="1:61" s="188" customFormat="1" ht="12.75" customHeight="1">
      <c r="A262" s="546">
        <v>1.5</v>
      </c>
      <c r="B262" s="10" t="s">
        <v>267</v>
      </c>
      <c r="C262" s="111"/>
      <c r="D262" s="113"/>
      <c r="E262" s="306"/>
      <c r="F262" s="103">
        <f>S262+W262+AA262+AE262+AI262+AM262+AQ262+AU262+AY262+BC262</f>
        <v>1.81</v>
      </c>
      <c r="G262" s="212">
        <f>T262+X262+AB262+AF262+AJ262+AN262+AR262+AV262+AZ262+BD262</f>
        <v>2</v>
      </c>
      <c r="H262" s="283">
        <f>100*(F262/G262)</f>
        <v>90.5</v>
      </c>
      <c r="I262" s="115"/>
      <c r="J262" s="116"/>
      <c r="K262" s="276"/>
      <c r="L262" s="122"/>
      <c r="M262" s="121"/>
      <c r="N262" s="435"/>
      <c r="O262" s="504">
        <f>C262+F262+I262+L262</f>
        <v>1.81</v>
      </c>
      <c r="P262" s="475">
        <f>D262+G262+J262+M262</f>
        <v>2</v>
      </c>
      <c r="Q262" s="476">
        <f>100*O262/P262</f>
        <v>90.5</v>
      </c>
      <c r="R262" s="176"/>
      <c r="S262" s="439"/>
      <c r="T262" s="439"/>
      <c r="U262" s="518"/>
      <c r="V262" s="176"/>
      <c r="W262" s="59"/>
      <c r="X262" s="66"/>
      <c r="Y262" s="391"/>
      <c r="Z262" s="176"/>
      <c r="AA262" s="59"/>
      <c r="AB262" s="66"/>
      <c r="AC262" s="56"/>
      <c r="AD262" s="12"/>
      <c r="AE262" s="59"/>
      <c r="AF262" s="132"/>
      <c r="AG262" s="57"/>
      <c r="AH262" s="13"/>
      <c r="AI262" s="54"/>
      <c r="AJ262" s="55"/>
      <c r="AK262" s="56"/>
      <c r="AL262" s="11"/>
      <c r="AM262" s="54"/>
      <c r="AN262" s="55"/>
      <c r="AO262" s="57"/>
      <c r="AP262" s="13"/>
      <c r="AQ262" s="54"/>
      <c r="AR262" s="55"/>
      <c r="AS262" s="56"/>
      <c r="AT262" s="11"/>
      <c r="AU262" s="54"/>
      <c r="AV262" s="55"/>
      <c r="AW262" s="57"/>
      <c r="AX262" s="14" t="s">
        <v>163</v>
      </c>
      <c r="AY262" s="54">
        <v>1</v>
      </c>
      <c r="AZ262" s="62">
        <v>1</v>
      </c>
      <c r="BA262" s="56">
        <v>1</v>
      </c>
      <c r="BB262" s="22" t="s">
        <v>163</v>
      </c>
      <c r="BC262" s="126">
        <v>0.81</v>
      </c>
      <c r="BD262" s="65">
        <v>1</v>
      </c>
      <c r="BE262" s="57">
        <v>0.81</v>
      </c>
      <c r="BF262" s="169"/>
      <c r="BG262" s="189"/>
      <c r="BH262" s="189"/>
      <c r="BI262" s="190"/>
    </row>
    <row r="263" spans="1:61" s="188" customFormat="1" ht="12.75" customHeight="1">
      <c r="A263" s="546">
        <v>1.5</v>
      </c>
      <c r="B263" s="9" t="s">
        <v>221</v>
      </c>
      <c r="C263" s="49">
        <v>2.28</v>
      </c>
      <c r="D263" s="50">
        <v>3</v>
      </c>
      <c r="E263" s="305">
        <f>100*(C263/D263)</f>
        <v>75.99999999999999</v>
      </c>
      <c r="F263" s="103">
        <f>AE263+AI263+AM263+AQ263+AU263+AY263</f>
        <v>2.3200000000000003</v>
      </c>
      <c r="G263" s="212">
        <f>AF263+AJ263+AN263+AR263+AV263+AZ263</f>
        <v>4</v>
      </c>
      <c r="H263" s="283">
        <f>100*(F263/G263)</f>
        <v>58.00000000000001</v>
      </c>
      <c r="I263" s="115"/>
      <c r="J263" s="116"/>
      <c r="K263" s="276"/>
      <c r="L263" s="122"/>
      <c r="M263" s="121"/>
      <c r="N263" s="435"/>
      <c r="O263" s="505">
        <f>C263+F263+I263+L263</f>
        <v>4.6</v>
      </c>
      <c r="P263" s="392">
        <f>D263+G263+J263+M263</f>
        <v>7</v>
      </c>
      <c r="Q263" s="124">
        <f>100*O263/P263</f>
        <v>65.71428571428571</v>
      </c>
      <c r="R263" s="176"/>
      <c r="S263" s="439"/>
      <c r="T263" s="439"/>
      <c r="U263" s="518"/>
      <c r="V263" s="176"/>
      <c r="W263" s="59"/>
      <c r="X263" s="66"/>
      <c r="Y263" s="391"/>
      <c r="Z263" s="176"/>
      <c r="AA263" s="59"/>
      <c r="AB263" s="66"/>
      <c r="AC263" s="56"/>
      <c r="AD263" s="11"/>
      <c r="AE263" s="59"/>
      <c r="AF263" s="132"/>
      <c r="AG263" s="57"/>
      <c r="AH263" s="13"/>
      <c r="AI263" s="54"/>
      <c r="AJ263" s="67"/>
      <c r="AK263" s="68"/>
      <c r="AL263" s="11"/>
      <c r="AM263" s="54"/>
      <c r="AN263" s="67"/>
      <c r="AO263" s="76"/>
      <c r="AP263" s="13"/>
      <c r="AQ263" s="54"/>
      <c r="AR263" s="61"/>
      <c r="AS263" s="68"/>
      <c r="AT263" s="22" t="s">
        <v>163</v>
      </c>
      <c r="AU263" s="54">
        <v>1</v>
      </c>
      <c r="AV263" s="55">
        <v>1</v>
      </c>
      <c r="AW263" s="57">
        <v>1</v>
      </c>
      <c r="AX263" s="14" t="s">
        <v>163</v>
      </c>
      <c r="AY263" s="54">
        <v>1.32</v>
      </c>
      <c r="AZ263" s="62">
        <v>3</v>
      </c>
      <c r="BA263" s="56">
        <v>0.44</v>
      </c>
      <c r="BB263" s="24" t="s">
        <v>165</v>
      </c>
      <c r="BC263" s="126">
        <v>2.28</v>
      </c>
      <c r="BD263" s="65">
        <v>3</v>
      </c>
      <c r="BE263" s="57">
        <v>0.76</v>
      </c>
      <c r="BF263" s="169"/>
      <c r="BG263" s="189"/>
      <c r="BH263" s="189"/>
      <c r="BI263" s="190"/>
    </row>
    <row r="264" spans="1:61" s="193" customFormat="1" ht="12.75" customHeight="1">
      <c r="A264" s="546">
        <v>1.5</v>
      </c>
      <c r="B264" s="2" t="s">
        <v>461</v>
      </c>
      <c r="C264" s="310"/>
      <c r="D264" s="112"/>
      <c r="E264" s="311"/>
      <c r="F264" s="103">
        <f>S264+W264+AA264+AE264+AI264+AM264+AQ264+AU264+AY264+BC264</f>
        <v>0.26</v>
      </c>
      <c r="G264" s="212">
        <f>T264+X264+AB264+AF264+AJ264+AN264+AR264+AV264+AZ264+BD264</f>
        <v>1</v>
      </c>
      <c r="H264" s="283">
        <f>100*(F264/G264)</f>
        <v>26</v>
      </c>
      <c r="I264" s="273"/>
      <c r="J264" s="405"/>
      <c r="K264" s="274"/>
      <c r="L264" s="286"/>
      <c r="M264" s="257"/>
      <c r="N264" s="436"/>
      <c r="O264" s="504">
        <f>C264+F264+I264+L264</f>
        <v>0.26</v>
      </c>
      <c r="P264" s="475">
        <f>D264+G264+J264+M264</f>
        <v>1</v>
      </c>
      <c r="Q264" s="476">
        <f>100*O264/P264</f>
        <v>26</v>
      </c>
      <c r="R264" s="176"/>
      <c r="S264" s="439"/>
      <c r="T264" s="439"/>
      <c r="U264" s="518"/>
      <c r="V264" s="176"/>
      <c r="W264" s="59"/>
      <c r="X264" s="66"/>
      <c r="Y264" s="391"/>
      <c r="Z264" s="176"/>
      <c r="AA264" s="59"/>
      <c r="AB264" s="66"/>
      <c r="AC264" s="56"/>
      <c r="AD264" s="140"/>
      <c r="AE264" s="61"/>
      <c r="AF264" s="54"/>
      <c r="AG264" s="344"/>
      <c r="AH264" s="136"/>
      <c r="AI264" s="67"/>
      <c r="AJ264" s="79"/>
      <c r="AK264" s="142"/>
      <c r="AL264" s="140"/>
      <c r="AM264" s="67"/>
      <c r="AN264" s="79"/>
      <c r="AO264" s="200"/>
      <c r="AP264" s="196"/>
      <c r="AQ264" s="192"/>
      <c r="AR264" s="192"/>
      <c r="AS264" s="142"/>
      <c r="AT264" s="140"/>
      <c r="AU264" s="61"/>
      <c r="AV264" s="79"/>
      <c r="AW264" s="200"/>
      <c r="AX264" s="196"/>
      <c r="AY264" s="192"/>
      <c r="AZ264" s="676"/>
      <c r="BA264" s="197"/>
      <c r="BB264" s="22" t="s">
        <v>163</v>
      </c>
      <c r="BC264" s="126">
        <v>0.26</v>
      </c>
      <c r="BD264" s="128">
        <v>1</v>
      </c>
      <c r="BE264" s="76">
        <v>0.26</v>
      </c>
      <c r="BF264" s="196"/>
      <c r="BG264" s="192"/>
      <c r="BH264" s="192"/>
      <c r="BI264" s="197"/>
    </row>
    <row r="265" spans="1:61" s="193" customFormat="1" ht="12.75" customHeight="1">
      <c r="A265" s="546">
        <v>1.5</v>
      </c>
      <c r="B265" s="2" t="s">
        <v>411</v>
      </c>
      <c r="C265" s="310"/>
      <c r="D265" s="112"/>
      <c r="E265" s="311"/>
      <c r="F265" s="103">
        <f>S265+W265+AA265+AE265+AI265+AM265+AQ265+AU265+AY265+BC265</f>
        <v>0.06</v>
      </c>
      <c r="G265" s="212">
        <f>T265+X265+AB265+AF265+AJ265+AN265+AR265+AV265+AZ265+BD265</f>
        <v>1</v>
      </c>
      <c r="H265" s="283">
        <f>100*(F265/G265)</f>
        <v>6</v>
      </c>
      <c r="I265" s="273"/>
      <c r="J265" s="405"/>
      <c r="K265" s="274"/>
      <c r="L265" s="286"/>
      <c r="M265" s="201"/>
      <c r="N265" s="279"/>
      <c r="O265" s="504">
        <f>C265+F265+I265+L265</f>
        <v>0.06</v>
      </c>
      <c r="P265" s="475">
        <f>D265+G265+J265+M265</f>
        <v>1</v>
      </c>
      <c r="Q265" s="476">
        <f>100*O265/P265</f>
        <v>6</v>
      </c>
      <c r="R265" s="176"/>
      <c r="S265" s="439"/>
      <c r="T265" s="439"/>
      <c r="U265" s="518"/>
      <c r="V265" s="176"/>
      <c r="W265" s="59"/>
      <c r="X265" s="66"/>
      <c r="Y265" s="391"/>
      <c r="Z265" s="176"/>
      <c r="AA265" s="59"/>
      <c r="AB265" s="66"/>
      <c r="AC265" s="56"/>
      <c r="AD265" s="140"/>
      <c r="AE265" s="67"/>
      <c r="AF265" s="54"/>
      <c r="AG265" s="344"/>
      <c r="AH265" s="136"/>
      <c r="AI265" s="67"/>
      <c r="AJ265" s="79"/>
      <c r="AK265" s="142"/>
      <c r="AL265" s="541" t="s">
        <v>163</v>
      </c>
      <c r="AM265" s="54">
        <v>0.06</v>
      </c>
      <c r="AN265" s="67">
        <v>1</v>
      </c>
      <c r="AO265" s="76">
        <v>0.06</v>
      </c>
      <c r="AP265" s="148"/>
      <c r="AQ265" s="67"/>
      <c r="AR265" s="79"/>
      <c r="AS265" s="142"/>
      <c r="AT265" s="140"/>
      <c r="AU265" s="61"/>
      <c r="AV265" s="79"/>
      <c r="AW265" s="200"/>
      <c r="AX265" s="196"/>
      <c r="AY265" s="192"/>
      <c r="AZ265" s="676"/>
      <c r="BA265" s="197"/>
      <c r="BB265" s="191"/>
      <c r="BC265" s="192"/>
      <c r="BD265" s="203"/>
      <c r="BE265" s="200"/>
      <c r="BF265" s="196"/>
      <c r="BG265" s="192"/>
      <c r="BH265" s="192"/>
      <c r="BI265" s="197"/>
    </row>
    <row r="266" spans="1:61" s="187" customFormat="1" ht="12.75" customHeight="1">
      <c r="A266" s="548">
        <v>1.5</v>
      </c>
      <c r="B266" s="9" t="s">
        <v>56</v>
      </c>
      <c r="C266" s="49">
        <f>AU266+AY266+BC266</f>
        <v>2.33</v>
      </c>
      <c r="D266" s="51">
        <f>AV266+AZ266+BD266</f>
        <v>5</v>
      </c>
      <c r="E266" s="305">
        <f>100*(C266/D266)</f>
        <v>46.6</v>
      </c>
      <c r="F266" s="103">
        <v>0.19</v>
      </c>
      <c r="G266" s="212">
        <v>1</v>
      </c>
      <c r="H266" s="283">
        <f>100*(F266/G266)</f>
        <v>19</v>
      </c>
      <c r="I266" s="115"/>
      <c r="J266" s="116"/>
      <c r="K266" s="276"/>
      <c r="L266" s="122"/>
      <c r="M266" s="121"/>
      <c r="N266" s="435"/>
      <c r="O266" s="505">
        <f>C266+F266+I266+L266</f>
        <v>2.52</v>
      </c>
      <c r="P266" s="392">
        <f>D266+G266+J266+M266</f>
        <v>6</v>
      </c>
      <c r="Q266" s="124">
        <f>100*O266/P266</f>
        <v>42</v>
      </c>
      <c r="R266" s="176"/>
      <c r="S266" s="439"/>
      <c r="T266" s="439"/>
      <c r="U266" s="518"/>
      <c r="V266" s="176"/>
      <c r="W266" s="59"/>
      <c r="X266" s="66"/>
      <c r="Y266" s="391"/>
      <c r="Z266" s="176"/>
      <c r="AA266" s="59"/>
      <c r="AB266" s="66"/>
      <c r="AC266" s="56"/>
      <c r="AD266" s="11"/>
      <c r="AE266" s="59"/>
      <c r="AF266" s="132"/>
      <c r="AG266" s="57"/>
      <c r="AH266" s="13"/>
      <c r="AI266" s="54"/>
      <c r="AJ266" s="55"/>
      <c r="AK266" s="56"/>
      <c r="AL266" s="11"/>
      <c r="AM266" s="54"/>
      <c r="AN266" s="55"/>
      <c r="AO266" s="57"/>
      <c r="AP266" s="14" t="s">
        <v>163</v>
      </c>
      <c r="AQ266" s="54">
        <v>0.19</v>
      </c>
      <c r="AR266" s="55">
        <v>1</v>
      </c>
      <c r="AS266" s="56">
        <v>0.19</v>
      </c>
      <c r="AT266" s="24" t="s">
        <v>165</v>
      </c>
      <c r="AU266" s="54">
        <v>0.77</v>
      </c>
      <c r="AV266" s="55">
        <v>1</v>
      </c>
      <c r="AW266" s="57">
        <v>0.77</v>
      </c>
      <c r="AX266" s="16" t="s">
        <v>165</v>
      </c>
      <c r="AY266" s="54">
        <v>1.56</v>
      </c>
      <c r="AZ266" s="62">
        <v>4</v>
      </c>
      <c r="BA266" s="56">
        <v>0.39</v>
      </c>
      <c r="BB266" s="12"/>
      <c r="BC266" s="126"/>
      <c r="BD266" s="66"/>
      <c r="BE266" s="57"/>
      <c r="BF266" s="169"/>
      <c r="BG266" s="189"/>
      <c r="BH266" s="189"/>
      <c r="BI266" s="190"/>
    </row>
    <row r="267" spans="1:61" s="195" customFormat="1" ht="12.75" customHeight="1">
      <c r="A267" s="546">
        <v>1.5</v>
      </c>
      <c r="B267" s="2" t="s">
        <v>462</v>
      </c>
      <c r="C267" s="310"/>
      <c r="D267" s="112"/>
      <c r="E267" s="311"/>
      <c r="F267" s="103">
        <f>S267+W267+AA267+AE267+AI267+AM267+AQ267+AU267+AY267+BC267</f>
        <v>0.19</v>
      </c>
      <c r="G267" s="212">
        <f>T267+X267+AB267+AF267+AJ267+AN267+AR267+AV267+AZ267+BD267</f>
        <v>1</v>
      </c>
      <c r="H267" s="283">
        <f>100*(F267/G267)</f>
        <v>19</v>
      </c>
      <c r="I267" s="273"/>
      <c r="J267" s="405"/>
      <c r="K267" s="274"/>
      <c r="L267" s="286"/>
      <c r="M267" s="257"/>
      <c r="N267" s="436"/>
      <c r="O267" s="504">
        <f>C267+F267+I267+L267</f>
        <v>0.19</v>
      </c>
      <c r="P267" s="475">
        <f>D267+G267+J267+M267</f>
        <v>1</v>
      </c>
      <c r="Q267" s="476">
        <f>100*O267/P267</f>
        <v>19</v>
      </c>
      <c r="R267" s="176"/>
      <c r="S267" s="439"/>
      <c r="T267" s="439"/>
      <c r="U267" s="518"/>
      <c r="V267" s="176"/>
      <c r="W267" s="59"/>
      <c r="X267" s="66"/>
      <c r="Y267" s="391"/>
      <c r="Z267" s="176"/>
      <c r="AA267" s="59"/>
      <c r="AB267" s="66"/>
      <c r="AC267" s="56"/>
      <c r="AD267" s="140"/>
      <c r="AE267" s="61"/>
      <c r="AF267" s="54"/>
      <c r="AG267" s="344"/>
      <c r="AH267" s="136"/>
      <c r="AI267" s="67"/>
      <c r="AJ267" s="79"/>
      <c r="AK267" s="142"/>
      <c r="AL267" s="140"/>
      <c r="AM267" s="67"/>
      <c r="AN267" s="79"/>
      <c r="AO267" s="200"/>
      <c r="AP267" s="196"/>
      <c r="AQ267" s="192"/>
      <c r="AR267" s="192"/>
      <c r="AS267" s="142"/>
      <c r="AT267" s="140"/>
      <c r="AU267" s="61"/>
      <c r="AV267" s="79"/>
      <c r="AW267" s="200"/>
      <c r="AX267" s="196"/>
      <c r="AY267" s="192"/>
      <c r="AZ267" s="676"/>
      <c r="BA267" s="197"/>
      <c r="BB267" s="22" t="s">
        <v>163</v>
      </c>
      <c r="BC267" s="126">
        <v>0.19</v>
      </c>
      <c r="BD267" s="128">
        <v>1</v>
      </c>
      <c r="BE267" s="76">
        <v>0.19</v>
      </c>
      <c r="BF267" s="196"/>
      <c r="BG267" s="192"/>
      <c r="BH267" s="192"/>
      <c r="BI267" s="197"/>
    </row>
    <row r="268" spans="1:61" s="187" customFormat="1" ht="12.75" customHeight="1">
      <c r="A268" s="548">
        <v>1.5</v>
      </c>
      <c r="B268" s="10" t="s">
        <v>268</v>
      </c>
      <c r="C268" s="49">
        <v>4.15</v>
      </c>
      <c r="D268" s="50">
        <v>6</v>
      </c>
      <c r="E268" s="305">
        <f>100*(C268/D268)</f>
        <v>69.16666666666667</v>
      </c>
      <c r="F268" s="103">
        <f>AE268+AI268+AM268+AQ268+AU268+AY268</f>
        <v>0.02</v>
      </c>
      <c r="G268" s="212">
        <f>AF268+AJ268+AN268+AR268+AV268+AZ268</f>
        <v>1</v>
      </c>
      <c r="H268" s="283">
        <f>100*(F268/G268)</f>
        <v>2</v>
      </c>
      <c r="I268" s="117"/>
      <c r="J268" s="118"/>
      <c r="K268" s="443"/>
      <c r="L268" s="122"/>
      <c r="M268" s="121"/>
      <c r="N268" s="435"/>
      <c r="O268" s="505">
        <f>C268+F268+I268+L268</f>
        <v>4.17</v>
      </c>
      <c r="P268" s="392">
        <f>D268+G268+J268+M268</f>
        <v>7</v>
      </c>
      <c r="Q268" s="124">
        <f>100*O268/P268</f>
        <v>59.57142857142857</v>
      </c>
      <c r="R268" s="176"/>
      <c r="S268" s="439"/>
      <c r="T268" s="439"/>
      <c r="U268" s="518"/>
      <c r="V268" s="176"/>
      <c r="W268" s="59"/>
      <c r="X268" s="66"/>
      <c r="Y268" s="391"/>
      <c r="Z268" s="176"/>
      <c r="AA268" s="59"/>
      <c r="AB268" s="66"/>
      <c r="AC268" s="56"/>
      <c r="AD268" s="12"/>
      <c r="AE268" s="59"/>
      <c r="AF268" s="132"/>
      <c r="AG268" s="57"/>
      <c r="AH268" s="13"/>
      <c r="AI268" s="54"/>
      <c r="AJ268" s="55"/>
      <c r="AK268" s="56"/>
      <c r="AL268" s="11"/>
      <c r="AM268" s="54"/>
      <c r="AN268" s="55"/>
      <c r="AO268" s="57"/>
      <c r="AP268" s="20"/>
      <c r="AQ268" s="54"/>
      <c r="AR268" s="61"/>
      <c r="AS268" s="68"/>
      <c r="AT268" s="11"/>
      <c r="AU268" s="54"/>
      <c r="AV268" s="67"/>
      <c r="AW268" s="76"/>
      <c r="AX268" s="14" t="s">
        <v>163</v>
      </c>
      <c r="AY268" s="54">
        <v>0.02</v>
      </c>
      <c r="AZ268" s="62">
        <v>1</v>
      </c>
      <c r="BA268" s="56">
        <v>0.02</v>
      </c>
      <c r="BB268" s="24" t="s">
        <v>165</v>
      </c>
      <c r="BC268" s="126">
        <v>4.15</v>
      </c>
      <c r="BD268" s="65">
        <v>6</v>
      </c>
      <c r="BE268" s="57">
        <v>0.69</v>
      </c>
      <c r="BF268" s="169"/>
      <c r="BG268" s="189"/>
      <c r="BH268" s="189"/>
      <c r="BI268" s="190"/>
    </row>
    <row r="269" spans="1:61" s="193" customFormat="1" ht="12.75" customHeight="1">
      <c r="A269" s="546">
        <v>1.5</v>
      </c>
      <c r="B269" s="2" t="s">
        <v>426</v>
      </c>
      <c r="C269" s="310"/>
      <c r="D269" s="112"/>
      <c r="E269" s="311"/>
      <c r="F269" s="103">
        <f>S269+W269+AA269+AE269+AI269+AM269+AQ269+AU269+AY269+BC269</f>
        <v>0.3</v>
      </c>
      <c r="G269" s="212">
        <f>T269+X269+AB269+AF269+AJ269+AN269+AR269+AV269+AZ269+BD269</f>
        <v>1</v>
      </c>
      <c r="H269" s="283">
        <f>100*(F269/G269)</f>
        <v>30</v>
      </c>
      <c r="I269" s="273"/>
      <c r="J269" s="405"/>
      <c r="K269" s="274"/>
      <c r="L269" s="286"/>
      <c r="M269" s="257"/>
      <c r="N269" s="436"/>
      <c r="O269" s="504">
        <f>C269+F269+I269+L269</f>
        <v>0.3</v>
      </c>
      <c r="P269" s="475">
        <f>D269+G269+J269+M269</f>
        <v>1</v>
      </c>
      <c r="Q269" s="476">
        <f>100*O269/P269</f>
        <v>30</v>
      </c>
      <c r="R269" s="176"/>
      <c r="S269" s="439"/>
      <c r="T269" s="439"/>
      <c r="U269" s="518"/>
      <c r="V269" s="176"/>
      <c r="W269" s="59"/>
      <c r="X269" s="66"/>
      <c r="Y269" s="391"/>
      <c r="Z269" s="176"/>
      <c r="AA269" s="59"/>
      <c r="AB269" s="66"/>
      <c r="AC269" s="56"/>
      <c r="AD269" s="191"/>
      <c r="AE269" s="192"/>
      <c r="AF269" s="203"/>
      <c r="AG269" s="344"/>
      <c r="AH269" s="136"/>
      <c r="AI269" s="67"/>
      <c r="AJ269" s="79"/>
      <c r="AK269" s="142"/>
      <c r="AL269" s="151"/>
      <c r="AM269" s="67"/>
      <c r="AN269" s="79"/>
      <c r="AO269" s="153"/>
      <c r="AP269" s="14" t="s">
        <v>163</v>
      </c>
      <c r="AQ269" s="54">
        <v>0.3</v>
      </c>
      <c r="AR269" s="67">
        <v>1</v>
      </c>
      <c r="AS269" s="68">
        <v>0.3</v>
      </c>
      <c r="AT269" s="140"/>
      <c r="AU269" s="61"/>
      <c r="AV269" s="79"/>
      <c r="AW269" s="200"/>
      <c r="AX269" s="196"/>
      <c r="AY269" s="192"/>
      <c r="AZ269" s="676"/>
      <c r="BA269" s="197"/>
      <c r="BB269" s="191"/>
      <c r="BC269" s="192"/>
      <c r="BD269" s="203"/>
      <c r="BE269" s="200"/>
      <c r="BF269" s="196"/>
      <c r="BG269" s="192"/>
      <c r="BH269" s="192"/>
      <c r="BI269" s="197"/>
    </row>
    <row r="270" spans="1:61" s="187" customFormat="1" ht="12.75" customHeight="1">
      <c r="A270" s="548">
        <v>1.5</v>
      </c>
      <c r="B270" s="9" t="s">
        <v>43</v>
      </c>
      <c r="C270" s="49">
        <v>2.08</v>
      </c>
      <c r="D270" s="50">
        <v>3</v>
      </c>
      <c r="E270" s="305">
        <f>100*(C270/D270)</f>
        <v>69.33333333333334</v>
      </c>
      <c r="F270" s="103">
        <f>AE270+AI270+AM270+AQ270+AU270+AY270+BC270</f>
        <v>2.5700000000000003</v>
      </c>
      <c r="G270" s="212">
        <f>AF270+AJ270+AN270+AR270+AV270+AZ270+BD270</f>
        <v>4</v>
      </c>
      <c r="H270" s="283">
        <f>100*(F270/G270)</f>
        <v>64.25</v>
      </c>
      <c r="I270" s="115"/>
      <c r="J270" s="116"/>
      <c r="K270" s="276"/>
      <c r="L270" s="122"/>
      <c r="M270" s="121"/>
      <c r="N270" s="435"/>
      <c r="O270" s="505">
        <f>C270+F270+I270+L270</f>
        <v>4.65</v>
      </c>
      <c r="P270" s="392">
        <f>D270+G270+J270+M270</f>
        <v>7</v>
      </c>
      <c r="Q270" s="124">
        <f>100*O270/P270</f>
        <v>66.42857142857143</v>
      </c>
      <c r="R270" s="176"/>
      <c r="S270" s="439"/>
      <c r="T270" s="439"/>
      <c r="U270" s="518"/>
      <c r="V270" s="176"/>
      <c r="W270" s="59"/>
      <c r="X270" s="66"/>
      <c r="Y270" s="391"/>
      <c r="Z270" s="176"/>
      <c r="AA270" s="59"/>
      <c r="AB270" s="66"/>
      <c r="AC270" s="56"/>
      <c r="AD270" s="11"/>
      <c r="AE270" s="59"/>
      <c r="AF270" s="132"/>
      <c r="AG270" s="57"/>
      <c r="AH270" s="13"/>
      <c r="AI270" s="54"/>
      <c r="AJ270" s="55"/>
      <c r="AK270" s="56"/>
      <c r="AL270" s="11"/>
      <c r="AM270" s="54"/>
      <c r="AN270" s="55"/>
      <c r="AO270" s="57"/>
      <c r="AP270" s="14" t="s">
        <v>163</v>
      </c>
      <c r="AQ270" s="54">
        <v>0.49</v>
      </c>
      <c r="AR270" s="55">
        <v>1</v>
      </c>
      <c r="AS270" s="56">
        <v>0.49</v>
      </c>
      <c r="AT270" s="11"/>
      <c r="AU270" s="54"/>
      <c r="AV270" s="67"/>
      <c r="AW270" s="76"/>
      <c r="AX270" s="16" t="s">
        <v>165</v>
      </c>
      <c r="AY270" s="54">
        <v>2.08</v>
      </c>
      <c r="AZ270" s="62">
        <v>3</v>
      </c>
      <c r="BA270" s="56">
        <v>0.69</v>
      </c>
      <c r="BB270" s="12"/>
      <c r="BC270" s="126"/>
      <c r="BD270" s="66"/>
      <c r="BE270" s="57"/>
      <c r="BF270" s="169"/>
      <c r="BG270" s="189"/>
      <c r="BH270" s="189"/>
      <c r="BI270" s="190"/>
    </row>
    <row r="271" spans="1:61" s="187" customFormat="1" ht="12.75" customHeight="1">
      <c r="A271" s="548">
        <v>1.5</v>
      </c>
      <c r="B271" s="9" t="s">
        <v>58</v>
      </c>
      <c r="C271" s="49">
        <f>AY271+BC271</f>
        <v>6.1</v>
      </c>
      <c r="D271" s="50">
        <f>AZ271+BD271</f>
        <v>7</v>
      </c>
      <c r="E271" s="305">
        <f>100*(C271/D271)</f>
        <v>87.14285714285714</v>
      </c>
      <c r="F271" s="103">
        <f>AE271+AI271+AM271+AQ271+AU271</f>
        <v>0.45</v>
      </c>
      <c r="G271" s="212">
        <f>AF271+AJ271+AN271+AR271+AV271</f>
        <v>2</v>
      </c>
      <c r="H271" s="283">
        <f>100*(F271/G271)</f>
        <v>22.5</v>
      </c>
      <c r="I271" s="115"/>
      <c r="J271" s="116"/>
      <c r="K271" s="276"/>
      <c r="L271" s="122"/>
      <c r="M271" s="121"/>
      <c r="N271" s="435"/>
      <c r="O271" s="504">
        <f>C271+F271+I271+L271</f>
        <v>6.55</v>
      </c>
      <c r="P271" s="475">
        <f>D271+G271+J271+M271</f>
        <v>9</v>
      </c>
      <c r="Q271" s="476">
        <f>100*O271/P271</f>
        <v>72.77777777777777</v>
      </c>
      <c r="R271" s="176"/>
      <c r="S271" s="439"/>
      <c r="T271" s="439"/>
      <c r="U271" s="518"/>
      <c r="V271" s="176"/>
      <c r="W271" s="59"/>
      <c r="X271" s="66"/>
      <c r="Y271" s="391"/>
      <c r="Z271" s="176"/>
      <c r="AA271" s="59"/>
      <c r="AB271" s="66"/>
      <c r="AC271" s="56"/>
      <c r="AD271" s="11"/>
      <c r="AE271" s="59"/>
      <c r="AF271" s="132"/>
      <c r="AG271" s="57"/>
      <c r="AH271" s="13"/>
      <c r="AI271" s="54"/>
      <c r="AJ271" s="55"/>
      <c r="AK271" s="56"/>
      <c r="AL271" s="11"/>
      <c r="AM271" s="54"/>
      <c r="AN271" s="55"/>
      <c r="AO271" s="57"/>
      <c r="AP271" s="14" t="s">
        <v>163</v>
      </c>
      <c r="AQ271" s="54">
        <v>0.14</v>
      </c>
      <c r="AR271" s="55">
        <v>1</v>
      </c>
      <c r="AS271" s="56">
        <v>0.14</v>
      </c>
      <c r="AT271" s="22" t="s">
        <v>163</v>
      </c>
      <c r="AU271" s="54">
        <v>0.31</v>
      </c>
      <c r="AV271" s="55">
        <v>1</v>
      </c>
      <c r="AW271" s="57">
        <v>0.31</v>
      </c>
      <c r="AX271" s="16" t="s">
        <v>165</v>
      </c>
      <c r="AY271" s="54">
        <v>5.34</v>
      </c>
      <c r="AZ271" s="62">
        <v>6</v>
      </c>
      <c r="BA271" s="56">
        <v>0.89</v>
      </c>
      <c r="BB271" s="24" t="s">
        <v>165</v>
      </c>
      <c r="BC271" s="126">
        <v>0.76</v>
      </c>
      <c r="BD271" s="65">
        <v>1</v>
      </c>
      <c r="BE271" s="57">
        <v>0.76</v>
      </c>
      <c r="BF271" s="169"/>
      <c r="BG271" s="189"/>
      <c r="BH271" s="189"/>
      <c r="BI271" s="190"/>
    </row>
    <row r="272" spans="1:61" s="188" customFormat="1" ht="12.75" customHeight="1">
      <c r="A272" s="548">
        <v>1.5</v>
      </c>
      <c r="B272" s="9" t="s">
        <v>215</v>
      </c>
      <c r="C272" s="111"/>
      <c r="D272" s="112"/>
      <c r="E272" s="306"/>
      <c r="F272" s="103">
        <f>AE272+AI272+AM272+AQ272</f>
        <v>0.88</v>
      </c>
      <c r="G272" s="212">
        <f>AF272+AJ272+AN272+AR272</f>
        <v>1</v>
      </c>
      <c r="H272" s="283">
        <f>100*(F272/G272)</f>
        <v>88</v>
      </c>
      <c r="I272" s="41">
        <f>AU272+AY272+BC272</f>
        <v>1.69</v>
      </c>
      <c r="J272" s="42">
        <f>AV272+AZ272+BD272</f>
        <v>8</v>
      </c>
      <c r="K272" s="461">
        <f>100*(I272/J272)</f>
        <v>21.125</v>
      </c>
      <c r="L272" s="122"/>
      <c r="M272" s="121"/>
      <c r="N272" s="435"/>
      <c r="O272" s="505">
        <f>C272+F272+I272+L272</f>
        <v>2.57</v>
      </c>
      <c r="P272" s="392">
        <f>D272+G272+J272+M272</f>
        <v>9</v>
      </c>
      <c r="Q272" s="124">
        <f>100*O272/P272</f>
        <v>28.555555555555557</v>
      </c>
      <c r="R272" s="176"/>
      <c r="S272" s="439"/>
      <c r="T272" s="439"/>
      <c r="U272" s="518"/>
      <c r="V272" s="176"/>
      <c r="W272" s="59"/>
      <c r="X272" s="66"/>
      <c r="Y272" s="391"/>
      <c r="Z272" s="176"/>
      <c r="AA272" s="59"/>
      <c r="AB272" s="66"/>
      <c r="AC272" s="56"/>
      <c r="AD272" s="11"/>
      <c r="AE272" s="59"/>
      <c r="AF272" s="132"/>
      <c r="AG272" s="57"/>
      <c r="AH272" s="13"/>
      <c r="AI272" s="54"/>
      <c r="AJ272" s="55"/>
      <c r="AK272" s="56"/>
      <c r="AL272" s="22" t="s">
        <v>163</v>
      </c>
      <c r="AM272" s="54">
        <v>0.88</v>
      </c>
      <c r="AN272" s="55">
        <v>1</v>
      </c>
      <c r="AO272" s="57">
        <f>AM272</f>
        <v>0.88</v>
      </c>
      <c r="AP272" s="20"/>
      <c r="AQ272" s="54"/>
      <c r="AR272" s="61"/>
      <c r="AS272" s="68"/>
      <c r="AT272" s="23" t="s">
        <v>164</v>
      </c>
      <c r="AU272" s="54">
        <v>0.24</v>
      </c>
      <c r="AV272" s="55">
        <v>1</v>
      </c>
      <c r="AW272" s="57">
        <v>0.24</v>
      </c>
      <c r="AX272" s="15" t="s">
        <v>164</v>
      </c>
      <c r="AY272" s="54">
        <v>0.99</v>
      </c>
      <c r="AZ272" s="62">
        <v>3</v>
      </c>
      <c r="BA272" s="56">
        <v>0.33</v>
      </c>
      <c r="BB272" s="23" t="s">
        <v>164</v>
      </c>
      <c r="BC272" s="126">
        <v>0.46</v>
      </c>
      <c r="BD272" s="65">
        <v>4</v>
      </c>
      <c r="BE272" s="57">
        <v>0.12</v>
      </c>
      <c r="BF272" s="169"/>
      <c r="BG272" s="189"/>
      <c r="BH272" s="189"/>
      <c r="BI272" s="190"/>
    </row>
    <row r="273" spans="1:61" s="193" customFormat="1" ht="12.75" customHeight="1">
      <c r="A273" s="546">
        <v>1.5</v>
      </c>
      <c r="B273" s="2" t="s">
        <v>412</v>
      </c>
      <c r="C273" s="310"/>
      <c r="D273" s="112"/>
      <c r="E273" s="311"/>
      <c r="F273" s="103">
        <f>S273+W273+AA273+AE273+AI273+AM273+AQ273+AU273+AY273+BC273</f>
        <v>0.52</v>
      </c>
      <c r="G273" s="212">
        <f>T273+X273+AB273+AF273+AJ273+AN273+AR273+AV273+AZ273+BD273</f>
        <v>1</v>
      </c>
      <c r="H273" s="283">
        <f>100*(F273/G273)</f>
        <v>52</v>
      </c>
      <c r="I273" s="273"/>
      <c r="J273" s="405"/>
      <c r="K273" s="274"/>
      <c r="L273" s="286"/>
      <c r="M273" s="201"/>
      <c r="N273" s="279"/>
      <c r="O273" s="504">
        <f>C273+F273+I273+L273</f>
        <v>0.52</v>
      </c>
      <c r="P273" s="475">
        <f>D273+G273+J273+M273</f>
        <v>1</v>
      </c>
      <c r="Q273" s="476">
        <f>100*O273/P273</f>
        <v>52</v>
      </c>
      <c r="R273" s="176"/>
      <c r="S273" s="439"/>
      <c r="T273" s="439"/>
      <c r="U273" s="518"/>
      <c r="V273" s="176"/>
      <c r="W273" s="59"/>
      <c r="X273" s="66"/>
      <c r="Y273" s="391"/>
      <c r="Z273" s="176"/>
      <c r="AA273" s="59"/>
      <c r="AB273" s="66"/>
      <c r="AC273" s="56"/>
      <c r="AD273" s="140"/>
      <c r="AE273" s="61"/>
      <c r="AF273" s="54"/>
      <c r="AG273" s="344"/>
      <c r="AH273" s="136"/>
      <c r="AI273" s="67"/>
      <c r="AJ273" s="79"/>
      <c r="AK273" s="142"/>
      <c r="AL273" s="541" t="s">
        <v>163</v>
      </c>
      <c r="AM273" s="54">
        <v>0.52</v>
      </c>
      <c r="AN273" s="67">
        <v>1</v>
      </c>
      <c r="AO273" s="76">
        <v>0.52</v>
      </c>
      <c r="AP273" s="148"/>
      <c r="AQ273" s="67"/>
      <c r="AR273" s="79"/>
      <c r="AS273" s="142"/>
      <c r="AT273" s="140"/>
      <c r="AU273" s="61"/>
      <c r="AV273" s="79"/>
      <c r="AW273" s="200"/>
      <c r="AX273" s="196"/>
      <c r="AY273" s="192"/>
      <c r="AZ273" s="676"/>
      <c r="BA273" s="197"/>
      <c r="BB273" s="191"/>
      <c r="BC273" s="192"/>
      <c r="BD273" s="203"/>
      <c r="BE273" s="200"/>
      <c r="BF273" s="196"/>
      <c r="BG273" s="192"/>
      <c r="BH273" s="192"/>
      <c r="BI273" s="197"/>
    </row>
    <row r="274" spans="1:61" s="187" customFormat="1" ht="12.75" customHeight="1">
      <c r="A274" s="548">
        <v>1.5</v>
      </c>
      <c r="B274" s="2" t="s">
        <v>272</v>
      </c>
      <c r="C274" s="111"/>
      <c r="D274" s="112"/>
      <c r="E274" s="314"/>
      <c r="F274" s="103">
        <f>S274+W274+AA274+AE274+AI274+AM274+AQ274+AU274+AY274+BC274</f>
        <v>2.41</v>
      </c>
      <c r="G274" s="212">
        <f>T274+X274+AB274+AF274+AJ274+AN274+AR274+AV274+AZ274+BD274</f>
        <v>6</v>
      </c>
      <c r="H274" s="283">
        <f>100*(F274/G274)</f>
        <v>40.166666666666664</v>
      </c>
      <c r="I274" s="115"/>
      <c r="J274" s="116"/>
      <c r="K274" s="276"/>
      <c r="L274" s="122"/>
      <c r="M274" s="121"/>
      <c r="N274" s="435"/>
      <c r="O274" s="505">
        <f>C274+F274+I274+L274</f>
        <v>2.41</v>
      </c>
      <c r="P274" s="392">
        <f>D274+G274+J274+M274</f>
        <v>6</v>
      </c>
      <c r="Q274" s="124">
        <f>100*O274/P274</f>
        <v>40.166666666666664</v>
      </c>
      <c r="R274" s="176"/>
      <c r="S274" s="439"/>
      <c r="T274" s="439"/>
      <c r="U274" s="518"/>
      <c r="V274" s="176"/>
      <c r="W274" s="59"/>
      <c r="X274" s="66"/>
      <c r="Y274" s="391"/>
      <c r="Z274" s="176"/>
      <c r="AA274" s="59"/>
      <c r="AB274" s="66"/>
      <c r="AC274" s="56"/>
      <c r="AD274" s="11"/>
      <c r="AE274" s="59"/>
      <c r="AF274" s="132"/>
      <c r="AG274" s="57"/>
      <c r="AH274" s="13"/>
      <c r="AI274" s="54"/>
      <c r="AJ274" s="55"/>
      <c r="AK274" s="56"/>
      <c r="AL274" s="11"/>
      <c r="AM274" s="54"/>
      <c r="AN274" s="55"/>
      <c r="AO274" s="57"/>
      <c r="AP274" s="20"/>
      <c r="AQ274" s="54"/>
      <c r="AR274" s="61"/>
      <c r="AS274" s="68"/>
      <c r="AT274" s="11"/>
      <c r="AU274" s="54"/>
      <c r="AV274" s="67"/>
      <c r="AW274" s="76"/>
      <c r="AX274" s="14" t="s">
        <v>163</v>
      </c>
      <c r="AY274" s="54">
        <v>0.6</v>
      </c>
      <c r="AZ274" s="62">
        <v>2</v>
      </c>
      <c r="BA274" s="56">
        <v>0.3</v>
      </c>
      <c r="BB274" s="22" t="s">
        <v>163</v>
      </c>
      <c r="BC274" s="126">
        <v>1.81</v>
      </c>
      <c r="BD274" s="65">
        <v>4</v>
      </c>
      <c r="BE274" s="57">
        <v>0.45</v>
      </c>
      <c r="BF274" s="169"/>
      <c r="BG274" s="189"/>
      <c r="BH274" s="189"/>
      <c r="BI274" s="190"/>
    </row>
    <row r="275" spans="1:61" s="188" customFormat="1" ht="12.75" customHeight="1">
      <c r="A275" s="546">
        <v>1.5</v>
      </c>
      <c r="B275" s="10" t="s">
        <v>273</v>
      </c>
      <c r="C275" s="111"/>
      <c r="D275" s="113"/>
      <c r="E275" s="306"/>
      <c r="F275" s="103">
        <f>S275+W275+AA275+AE275+AI275+AM275+AQ275+AU275+AY275+BC275</f>
        <v>1.06</v>
      </c>
      <c r="G275" s="212">
        <f>T275+X275+AB275+AF275+AJ275+AN275+AR275+AV275+AZ275+BD275</f>
        <v>2</v>
      </c>
      <c r="H275" s="283">
        <f>100*(F275/G275)</f>
        <v>53</v>
      </c>
      <c r="I275" s="115"/>
      <c r="J275" s="116"/>
      <c r="K275" s="276"/>
      <c r="L275" s="122"/>
      <c r="M275" s="121"/>
      <c r="N275" s="435"/>
      <c r="O275" s="504">
        <f>C275+F275+I275+L275</f>
        <v>1.06</v>
      </c>
      <c r="P275" s="475">
        <f>D275+G275+J275+M275</f>
        <v>2</v>
      </c>
      <c r="Q275" s="476">
        <f>100*O275/P275</f>
        <v>53</v>
      </c>
      <c r="R275" s="176"/>
      <c r="S275" s="439"/>
      <c r="T275" s="439"/>
      <c r="U275" s="518"/>
      <c r="V275" s="176"/>
      <c r="W275" s="59"/>
      <c r="X275" s="66"/>
      <c r="Y275" s="391"/>
      <c r="Z275" s="176"/>
      <c r="AA275" s="59"/>
      <c r="AB275" s="66"/>
      <c r="AC275" s="56"/>
      <c r="AD275" s="12"/>
      <c r="AE275" s="59"/>
      <c r="AF275" s="132"/>
      <c r="AG275" s="57"/>
      <c r="AH275" s="18"/>
      <c r="AI275" s="54"/>
      <c r="AJ275" s="55"/>
      <c r="AK275" s="56"/>
      <c r="AL275" s="12"/>
      <c r="AM275" s="54"/>
      <c r="AN275" s="55"/>
      <c r="AO275" s="57"/>
      <c r="AP275" s="20"/>
      <c r="AQ275" s="54"/>
      <c r="AR275" s="61"/>
      <c r="AS275" s="68"/>
      <c r="AT275" s="11"/>
      <c r="AU275" s="54"/>
      <c r="AV275" s="67"/>
      <c r="AW275" s="76"/>
      <c r="AX275" s="14" t="s">
        <v>163</v>
      </c>
      <c r="AY275" s="54">
        <v>1.06</v>
      </c>
      <c r="AZ275" s="62">
        <v>2</v>
      </c>
      <c r="BA275" s="56">
        <v>0.53</v>
      </c>
      <c r="BB275" s="12"/>
      <c r="BC275" s="126"/>
      <c r="BD275" s="66"/>
      <c r="BE275" s="57"/>
      <c r="BF275" s="169"/>
      <c r="BG275" s="189"/>
      <c r="BH275" s="189"/>
      <c r="BI275" s="190"/>
    </row>
    <row r="276" spans="1:61" s="193" customFormat="1" ht="12.75" customHeight="1">
      <c r="A276" s="546">
        <v>1.5</v>
      </c>
      <c r="B276" s="2" t="s">
        <v>413</v>
      </c>
      <c r="C276" s="310"/>
      <c r="D276" s="112"/>
      <c r="E276" s="311"/>
      <c r="F276" s="103">
        <f>S276+W276+AA276+AE276+AI276+AM276+AQ276+AU276+AY276+BC276</f>
        <v>0.03</v>
      </c>
      <c r="G276" s="212">
        <f>T276+X276+AB276+AF276+AJ276+AN276+AR276+AV276+AZ276+BD276</f>
        <v>1</v>
      </c>
      <c r="H276" s="283">
        <f>100*(F276/G276)</f>
        <v>3</v>
      </c>
      <c r="I276" s="273"/>
      <c r="J276" s="405"/>
      <c r="K276" s="274"/>
      <c r="L276" s="286"/>
      <c r="M276" s="201"/>
      <c r="N276" s="279"/>
      <c r="O276" s="505">
        <f>C276+F276+I276+L276</f>
        <v>0.03</v>
      </c>
      <c r="P276" s="392">
        <f>D276+G276+J276+M276</f>
        <v>1</v>
      </c>
      <c r="Q276" s="124">
        <f>100*O276/P276</f>
        <v>3</v>
      </c>
      <c r="R276" s="176"/>
      <c r="S276" s="439"/>
      <c r="T276" s="439"/>
      <c r="U276" s="518"/>
      <c r="V276" s="176"/>
      <c r="W276" s="59"/>
      <c r="X276" s="66"/>
      <c r="Y276" s="391"/>
      <c r="Z276" s="176"/>
      <c r="AA276" s="59"/>
      <c r="AB276" s="66"/>
      <c r="AC276" s="56"/>
      <c r="AD276" s="140"/>
      <c r="AE276" s="61"/>
      <c r="AF276" s="54"/>
      <c r="AG276" s="344"/>
      <c r="AH276" s="136"/>
      <c r="AI276" s="67"/>
      <c r="AJ276" s="79"/>
      <c r="AK276" s="142"/>
      <c r="AL276" s="22" t="s">
        <v>163</v>
      </c>
      <c r="AM276" s="54">
        <v>0.03</v>
      </c>
      <c r="AN276" s="67">
        <v>1</v>
      </c>
      <c r="AO276" s="76">
        <v>0.03</v>
      </c>
      <c r="AP276" s="148"/>
      <c r="AQ276" s="67"/>
      <c r="AR276" s="79"/>
      <c r="AS276" s="142"/>
      <c r="AT276" s="140"/>
      <c r="AU276" s="61"/>
      <c r="AV276" s="79"/>
      <c r="AW276" s="200"/>
      <c r="AX276" s="196"/>
      <c r="AY276" s="192"/>
      <c r="AZ276" s="676"/>
      <c r="BA276" s="197"/>
      <c r="BB276" s="191"/>
      <c r="BC276" s="192"/>
      <c r="BD276" s="203"/>
      <c r="BE276" s="200"/>
      <c r="BF276" s="196"/>
      <c r="BG276" s="192"/>
      <c r="BH276" s="192"/>
      <c r="BI276" s="197"/>
    </row>
    <row r="277" spans="1:61" s="193" customFormat="1" ht="12.75" customHeight="1">
      <c r="A277" s="546">
        <v>1.5</v>
      </c>
      <c r="B277" s="807" t="s">
        <v>407</v>
      </c>
      <c r="C277" s="310"/>
      <c r="D277" s="112"/>
      <c r="E277" s="311"/>
      <c r="F277" s="103">
        <f>S277+W277+AA277+AE277+AI277+AM277+AQ277+AU277+AY277+BC277</f>
        <v>0.59</v>
      </c>
      <c r="G277" s="212">
        <f>T277+X277+AB277+AF277+AJ277+AN277+AR277+AV277+AZ277+BD277</f>
        <v>1</v>
      </c>
      <c r="H277" s="283">
        <f>100*(F277/G277)</f>
        <v>59</v>
      </c>
      <c r="I277" s="273"/>
      <c r="J277" s="414"/>
      <c r="K277" s="274"/>
      <c r="L277" s="286"/>
      <c r="M277" s="293"/>
      <c r="N277" s="528"/>
      <c r="O277" s="504">
        <f>C277+F277+I277+L277</f>
        <v>0.59</v>
      </c>
      <c r="P277" s="475">
        <f>D277+G277+J277+M277</f>
        <v>1</v>
      </c>
      <c r="Q277" s="476">
        <f>100*O277/P277</f>
        <v>59</v>
      </c>
      <c r="R277" s="176"/>
      <c r="S277" s="439"/>
      <c r="T277" s="439"/>
      <c r="U277" s="518"/>
      <c r="V277" s="176"/>
      <c r="W277" s="59"/>
      <c r="X277" s="66"/>
      <c r="Y277" s="391"/>
      <c r="Z277" s="176"/>
      <c r="AA277" s="59"/>
      <c r="AB277" s="66"/>
      <c r="AC277" s="56"/>
      <c r="AD277" s="141"/>
      <c r="AE277" s="69"/>
      <c r="AF277" s="128"/>
      <c r="AG277" s="344"/>
      <c r="AH277" s="14" t="s">
        <v>163</v>
      </c>
      <c r="AI277" s="128">
        <v>0.59</v>
      </c>
      <c r="AJ277" s="67">
        <v>1</v>
      </c>
      <c r="AK277" s="68">
        <f>AI277/AJ277</f>
        <v>0.59</v>
      </c>
      <c r="AL277" s="141"/>
      <c r="AM277" s="69"/>
      <c r="AN277" s="69"/>
      <c r="AO277" s="139"/>
      <c r="AP277" s="127"/>
      <c r="AQ277" s="69"/>
      <c r="AR277" s="69"/>
      <c r="AS277" s="142"/>
      <c r="AT277" s="140"/>
      <c r="AU277" s="61"/>
      <c r="AV277" s="79"/>
      <c r="AW277" s="200"/>
      <c r="AX277" s="196"/>
      <c r="AY277" s="192"/>
      <c r="AZ277" s="676"/>
      <c r="BA277" s="197"/>
      <c r="BB277" s="191"/>
      <c r="BC277" s="192"/>
      <c r="BD277" s="203"/>
      <c r="BE277" s="200"/>
      <c r="BF277" s="196"/>
      <c r="BG277" s="192"/>
      <c r="BH277" s="192"/>
      <c r="BI277" s="197"/>
    </row>
    <row r="278" spans="1:61" s="195" customFormat="1" ht="12.75" customHeight="1">
      <c r="A278" s="546">
        <v>1.5</v>
      </c>
      <c r="B278" s="10" t="s">
        <v>452</v>
      </c>
      <c r="C278" s="310"/>
      <c r="D278" s="113"/>
      <c r="E278" s="311"/>
      <c r="F278" s="103">
        <f>S278+W278+AA278+AE278+AI278+AM278+AQ278+AU278+AY278+BC278</f>
        <v>0.04</v>
      </c>
      <c r="G278" s="212">
        <f>T278+X278+AB278+AF278+AJ278+AN278+AR278+AV278+AZ278+BD278</f>
        <v>1</v>
      </c>
      <c r="H278" s="283">
        <f>100*(F278/G278)</f>
        <v>4</v>
      </c>
      <c r="I278" s="273"/>
      <c r="J278" s="405"/>
      <c r="K278" s="274"/>
      <c r="L278" s="286"/>
      <c r="M278" s="257"/>
      <c r="N278" s="436"/>
      <c r="O278" s="505">
        <f>C278+F278+I278+L278</f>
        <v>0.04</v>
      </c>
      <c r="P278" s="392">
        <f>D278+G278+J278+M278</f>
        <v>1</v>
      </c>
      <c r="Q278" s="124">
        <f>100*O278/P278</f>
        <v>4</v>
      </c>
      <c r="R278" s="176"/>
      <c r="S278" s="439"/>
      <c r="T278" s="439"/>
      <c r="U278" s="518"/>
      <c r="V278" s="176"/>
      <c r="W278" s="59"/>
      <c r="X278" s="66"/>
      <c r="Y278" s="391"/>
      <c r="Z278" s="176"/>
      <c r="AA278" s="59"/>
      <c r="AB278" s="66"/>
      <c r="AC278" s="56"/>
      <c r="AD278" s="140"/>
      <c r="AE278" s="67"/>
      <c r="AF278" s="54"/>
      <c r="AG278" s="344"/>
      <c r="AH278" s="136"/>
      <c r="AI278" s="67"/>
      <c r="AJ278" s="79"/>
      <c r="AK278" s="197"/>
      <c r="AL278" s="191"/>
      <c r="AM278" s="192"/>
      <c r="AN278" s="192"/>
      <c r="AO278" s="146"/>
      <c r="AP278" s="136"/>
      <c r="AQ278" s="67"/>
      <c r="AR278" s="79"/>
      <c r="AS278" s="142"/>
      <c r="AT278" s="140"/>
      <c r="AU278" s="61"/>
      <c r="AV278" s="79"/>
      <c r="AW278" s="200"/>
      <c r="AX278" s="14" t="s">
        <v>163</v>
      </c>
      <c r="AY278" s="54">
        <v>0.04</v>
      </c>
      <c r="AZ278" s="62">
        <v>1</v>
      </c>
      <c r="BA278" s="68">
        <v>0.04</v>
      </c>
      <c r="BB278" s="191"/>
      <c r="BC278" s="192"/>
      <c r="BD278" s="203"/>
      <c r="BE278" s="200"/>
      <c r="BF278" s="196"/>
      <c r="BG278" s="192"/>
      <c r="BH278" s="192"/>
      <c r="BI278" s="197"/>
    </row>
    <row r="279" spans="1:61" s="188" customFormat="1" ht="12.75" customHeight="1">
      <c r="A279" s="546">
        <v>1.5</v>
      </c>
      <c r="B279" s="2" t="s">
        <v>275</v>
      </c>
      <c r="C279" s="111"/>
      <c r="D279" s="112"/>
      <c r="E279" s="306"/>
      <c r="F279" s="103">
        <f>S279+W279+AA279+AE279+AI279+AM279+AQ279+AU279+AY279+BC279</f>
        <v>3.09</v>
      </c>
      <c r="G279" s="212">
        <f>T279+X279+AB279+AF279+AJ279+AN279+AR279+AV279+AZ279+BD279</f>
        <v>5</v>
      </c>
      <c r="H279" s="283">
        <f>100*(F279/G279)</f>
        <v>61.8</v>
      </c>
      <c r="I279" s="115"/>
      <c r="J279" s="116"/>
      <c r="K279" s="276"/>
      <c r="L279" s="122"/>
      <c r="M279" s="121"/>
      <c r="N279" s="435"/>
      <c r="O279" s="504">
        <f>C279+F279+I279+L279</f>
        <v>3.09</v>
      </c>
      <c r="P279" s="475">
        <f>D279+G279+J279+M279</f>
        <v>5</v>
      </c>
      <c r="Q279" s="476">
        <f>100*O279/P279</f>
        <v>61.8</v>
      </c>
      <c r="R279" s="176"/>
      <c r="S279" s="439"/>
      <c r="T279" s="439"/>
      <c r="U279" s="518"/>
      <c r="V279" s="176"/>
      <c r="W279" s="59"/>
      <c r="X279" s="66"/>
      <c r="Y279" s="391"/>
      <c r="Z279" s="176"/>
      <c r="AA279" s="59"/>
      <c r="AB279" s="66"/>
      <c r="AC279" s="56"/>
      <c r="AD279" s="11"/>
      <c r="AE279" s="59"/>
      <c r="AF279" s="132"/>
      <c r="AG279" s="57"/>
      <c r="AH279" s="13"/>
      <c r="AI279" s="54"/>
      <c r="AJ279" s="55"/>
      <c r="AK279" s="56"/>
      <c r="AL279" s="11"/>
      <c r="AM279" s="54"/>
      <c r="AN279" s="55"/>
      <c r="AO279" s="57"/>
      <c r="AP279" s="13"/>
      <c r="AQ279" s="54"/>
      <c r="AR279" s="55"/>
      <c r="AS279" s="56"/>
      <c r="AT279" s="11"/>
      <c r="AU279" s="54"/>
      <c r="AV279" s="55"/>
      <c r="AW279" s="57"/>
      <c r="AX279" s="13"/>
      <c r="AY279" s="54"/>
      <c r="AZ279" s="62"/>
      <c r="BA279" s="56"/>
      <c r="BB279" s="22" t="s">
        <v>163</v>
      </c>
      <c r="BC279" s="126">
        <v>3.09</v>
      </c>
      <c r="BD279" s="65">
        <v>5</v>
      </c>
      <c r="BE279" s="57">
        <v>0.62</v>
      </c>
      <c r="BF279" s="196"/>
      <c r="BG279" s="192"/>
      <c r="BH279" s="192"/>
      <c r="BI279" s="197"/>
    </row>
    <row r="280" spans="1:61" s="193" customFormat="1" ht="12.75" customHeight="1">
      <c r="A280" s="546">
        <v>1.5</v>
      </c>
      <c r="B280" s="2" t="s">
        <v>439</v>
      </c>
      <c r="C280" s="310"/>
      <c r="D280" s="112"/>
      <c r="E280" s="311"/>
      <c r="F280" s="103">
        <f>S280+W280+AA280+AE280+AI280+AM280+AQ280+AU280+AY280+BC280</f>
        <v>0.74</v>
      </c>
      <c r="G280" s="212">
        <f>T280+X280+AB280+AF280+AJ280+AN280+AR280+AV280+AZ280+BD280</f>
        <v>1</v>
      </c>
      <c r="H280" s="283">
        <f>100*(F280/G280)</f>
        <v>74</v>
      </c>
      <c r="I280" s="273"/>
      <c r="J280" s="405"/>
      <c r="K280" s="274"/>
      <c r="L280" s="286"/>
      <c r="M280" s="257"/>
      <c r="N280" s="436"/>
      <c r="O280" s="505">
        <f>C280+F280+I280+L280</f>
        <v>0.74</v>
      </c>
      <c r="P280" s="392">
        <f>D280+G280+J280+M280</f>
        <v>1</v>
      </c>
      <c r="Q280" s="124">
        <f>100*O280/P280</f>
        <v>74</v>
      </c>
      <c r="R280" s="176"/>
      <c r="S280" s="439"/>
      <c r="T280" s="439"/>
      <c r="U280" s="518"/>
      <c r="V280" s="176"/>
      <c r="W280" s="59"/>
      <c r="X280" s="66"/>
      <c r="Y280" s="391"/>
      <c r="Z280" s="176"/>
      <c r="AA280" s="59"/>
      <c r="AB280" s="66"/>
      <c r="AC280" s="56"/>
      <c r="AD280" s="140"/>
      <c r="AE280" s="67"/>
      <c r="AF280" s="54"/>
      <c r="AG280" s="350"/>
      <c r="AH280" s="196"/>
      <c r="AI280" s="192"/>
      <c r="AJ280" s="192"/>
      <c r="AK280" s="142"/>
      <c r="AL280" s="140"/>
      <c r="AM280" s="67"/>
      <c r="AN280" s="79"/>
      <c r="AO280" s="146"/>
      <c r="AP280" s="136"/>
      <c r="AQ280" s="67"/>
      <c r="AR280" s="79"/>
      <c r="AS280" s="142"/>
      <c r="AT280" s="22" t="s">
        <v>163</v>
      </c>
      <c r="AU280" s="54">
        <v>0.74</v>
      </c>
      <c r="AV280" s="67">
        <v>1</v>
      </c>
      <c r="AW280" s="76">
        <v>0.74</v>
      </c>
      <c r="AX280" s="196"/>
      <c r="AY280" s="192"/>
      <c r="AZ280" s="676"/>
      <c r="BA280" s="197"/>
      <c r="BB280" s="191"/>
      <c r="BC280" s="192"/>
      <c r="BD280" s="203"/>
      <c r="BE280" s="200"/>
      <c r="BF280" s="169"/>
      <c r="BG280" s="189"/>
      <c r="BH280" s="189"/>
      <c r="BI280" s="190"/>
    </row>
    <row r="281" spans="1:61" s="188" customFormat="1" ht="12.75" customHeight="1">
      <c r="A281" s="546">
        <v>1.5</v>
      </c>
      <c r="B281" s="9" t="s">
        <v>25</v>
      </c>
      <c r="C281" s="111"/>
      <c r="D281" s="112"/>
      <c r="E281" s="306"/>
      <c r="F281" s="103">
        <f>S281+W281+AA281+AE281+AI281+AM281+AQ281+AU281+AY281+BC281</f>
        <v>3.04</v>
      </c>
      <c r="G281" s="212">
        <f>T281+X281+AB281+AF281+AJ281+AN281+AR281+AV281+AZ281+BD281</f>
        <v>4</v>
      </c>
      <c r="H281" s="283">
        <f>100*(F281/G281)</f>
        <v>76</v>
      </c>
      <c r="I281" s="115"/>
      <c r="J281" s="116"/>
      <c r="K281" s="276"/>
      <c r="L281" s="122"/>
      <c r="M281" s="121"/>
      <c r="N281" s="435"/>
      <c r="O281" s="504">
        <f>C281+F281+I281+L281</f>
        <v>3.04</v>
      </c>
      <c r="P281" s="475">
        <f>D281+G281+J281+M281</f>
        <v>4</v>
      </c>
      <c r="Q281" s="476">
        <f>100*O281/P281</f>
        <v>76</v>
      </c>
      <c r="R281" s="176"/>
      <c r="S281" s="439"/>
      <c r="T281" s="439"/>
      <c r="U281" s="518"/>
      <c r="V281" s="176"/>
      <c r="W281" s="59"/>
      <c r="X281" s="66"/>
      <c r="Y281" s="391"/>
      <c r="Z281" s="176"/>
      <c r="AA281" s="59"/>
      <c r="AB281" s="66"/>
      <c r="AC281" s="56"/>
      <c r="AD281" s="11"/>
      <c r="AE281" s="59"/>
      <c r="AF281" s="132"/>
      <c r="AG281" s="57"/>
      <c r="AH281" s="13"/>
      <c r="AI281" s="54"/>
      <c r="AJ281" s="55"/>
      <c r="AK281" s="56"/>
      <c r="AL281" s="11"/>
      <c r="AM281" s="54"/>
      <c r="AN281" s="55"/>
      <c r="AO281" s="57"/>
      <c r="AP281" s="14" t="s">
        <v>163</v>
      </c>
      <c r="AQ281" s="54">
        <v>1.78</v>
      </c>
      <c r="AR281" s="55">
        <v>2</v>
      </c>
      <c r="AS281" s="56">
        <v>0.89</v>
      </c>
      <c r="AT281" s="22" t="s">
        <v>163</v>
      </c>
      <c r="AU281" s="54">
        <v>0.28</v>
      </c>
      <c r="AV281" s="55">
        <v>1</v>
      </c>
      <c r="AW281" s="57">
        <v>0.28</v>
      </c>
      <c r="AX281" s="14" t="s">
        <v>163</v>
      </c>
      <c r="AY281" s="54">
        <v>0.98</v>
      </c>
      <c r="AZ281" s="62">
        <v>1</v>
      </c>
      <c r="BA281" s="56">
        <v>0.98</v>
      </c>
      <c r="BB281" s="12"/>
      <c r="BC281" s="126"/>
      <c r="BD281" s="66"/>
      <c r="BE281" s="57"/>
      <c r="BF281" s="169"/>
      <c r="BG281" s="189"/>
      <c r="BH281" s="189"/>
      <c r="BI281" s="190"/>
    </row>
    <row r="282" spans="1:61" s="188" customFormat="1" ht="12.75" customHeight="1">
      <c r="A282" s="546">
        <v>1.5</v>
      </c>
      <c r="B282" s="9" t="s">
        <v>45</v>
      </c>
      <c r="C282" s="49">
        <v>2.21</v>
      </c>
      <c r="D282" s="50">
        <v>3</v>
      </c>
      <c r="E282" s="305">
        <f>100*(C282/D282)</f>
        <v>73.66666666666667</v>
      </c>
      <c r="F282" s="103">
        <f>AE282+AI282+AM282+AQ282+AU282+AY282</f>
        <v>1.79</v>
      </c>
      <c r="G282" s="212">
        <f>AF282+AJ282+AN282+AR282+AV282+AZ282</f>
        <v>5</v>
      </c>
      <c r="H282" s="283">
        <f>100*(F282/G282)</f>
        <v>35.8</v>
      </c>
      <c r="I282" s="115"/>
      <c r="J282" s="116"/>
      <c r="K282" s="276"/>
      <c r="L282" s="122"/>
      <c r="M282" s="121"/>
      <c r="N282" s="435"/>
      <c r="O282" s="505">
        <f>C282+F282+I282+L282</f>
        <v>4</v>
      </c>
      <c r="P282" s="392">
        <f>D282+G282+J282+M282</f>
        <v>8</v>
      </c>
      <c r="Q282" s="124">
        <f>100*O282/P282</f>
        <v>50</v>
      </c>
      <c r="R282" s="176"/>
      <c r="S282" s="439"/>
      <c r="T282" s="439"/>
      <c r="U282" s="518"/>
      <c r="V282" s="176"/>
      <c r="W282" s="59"/>
      <c r="X282" s="66"/>
      <c r="Y282" s="391"/>
      <c r="Z282" s="176"/>
      <c r="AA282" s="59"/>
      <c r="AB282" s="66"/>
      <c r="AC282" s="56"/>
      <c r="AD282" s="11"/>
      <c r="AE282" s="59"/>
      <c r="AF282" s="132"/>
      <c r="AG282" s="57"/>
      <c r="AH282" s="14" t="s">
        <v>163</v>
      </c>
      <c r="AI282" s="54">
        <v>0.19</v>
      </c>
      <c r="AJ282" s="55">
        <v>1</v>
      </c>
      <c r="AK282" s="56">
        <f>AI282/AJ282</f>
        <v>0.19</v>
      </c>
      <c r="AL282" s="22" t="s">
        <v>163</v>
      </c>
      <c r="AM282" s="54">
        <v>0.25</v>
      </c>
      <c r="AN282" s="55">
        <v>1</v>
      </c>
      <c r="AO282" s="57">
        <f>AM282</f>
        <v>0.25</v>
      </c>
      <c r="AP282" s="14" t="s">
        <v>163</v>
      </c>
      <c r="AQ282" s="54">
        <v>0.45</v>
      </c>
      <c r="AR282" s="55">
        <v>1</v>
      </c>
      <c r="AS282" s="56">
        <v>0.45</v>
      </c>
      <c r="AT282" s="22" t="s">
        <v>163</v>
      </c>
      <c r="AU282" s="54">
        <v>0.68</v>
      </c>
      <c r="AV282" s="55">
        <v>1</v>
      </c>
      <c r="AW282" s="57">
        <v>0.68</v>
      </c>
      <c r="AX282" s="14" t="s">
        <v>163</v>
      </c>
      <c r="AY282" s="54">
        <v>0.22</v>
      </c>
      <c r="AZ282" s="62">
        <v>1</v>
      </c>
      <c r="BA282" s="56">
        <v>0.22</v>
      </c>
      <c r="BB282" s="24" t="s">
        <v>165</v>
      </c>
      <c r="BC282" s="126">
        <v>2.21</v>
      </c>
      <c r="BD282" s="65">
        <v>3</v>
      </c>
      <c r="BE282" s="57">
        <v>0.74</v>
      </c>
      <c r="BF282" s="169"/>
      <c r="BG282" s="189"/>
      <c r="BH282" s="189"/>
      <c r="BI282" s="190"/>
    </row>
    <row r="283" spans="1:61" s="188" customFormat="1" ht="12.75" customHeight="1">
      <c r="A283" s="548">
        <v>1.5</v>
      </c>
      <c r="B283" s="2" t="s">
        <v>85</v>
      </c>
      <c r="C283" s="49">
        <f>AQ283+AU283</f>
        <v>11.29</v>
      </c>
      <c r="D283" s="50">
        <f>AR283+AV283</f>
        <v>15</v>
      </c>
      <c r="E283" s="305">
        <f>100*(C283/D283)</f>
        <v>75.26666666666667</v>
      </c>
      <c r="F283" s="103">
        <f>AE283+AI283+AM283</f>
        <v>16.02</v>
      </c>
      <c r="G283" s="212">
        <f>AF283+AJ283+AN283</f>
        <v>26</v>
      </c>
      <c r="H283" s="283">
        <f>100*(F283/G283)</f>
        <v>61.61538461538461</v>
      </c>
      <c r="I283" s="115"/>
      <c r="J283" s="116"/>
      <c r="K283" s="276"/>
      <c r="L283" s="122"/>
      <c r="M283" s="121"/>
      <c r="N283" s="435"/>
      <c r="O283" s="504">
        <f>C283+F283+I283+L283</f>
        <v>27.31</v>
      </c>
      <c r="P283" s="475">
        <f>D283+G283+J283+M283</f>
        <v>41</v>
      </c>
      <c r="Q283" s="476">
        <f>100*O283/P283</f>
        <v>66.60975609756098</v>
      </c>
      <c r="R283" s="176"/>
      <c r="S283" s="439"/>
      <c r="T283" s="439"/>
      <c r="U283" s="518"/>
      <c r="V283" s="13"/>
      <c r="W283" s="59"/>
      <c r="X283" s="66"/>
      <c r="Y283" s="391"/>
      <c r="Z283" s="13"/>
      <c r="AA283" s="59"/>
      <c r="AB283" s="66"/>
      <c r="AC283" s="56"/>
      <c r="AD283" s="110" t="s">
        <v>163</v>
      </c>
      <c r="AE283" s="59">
        <v>3.88</v>
      </c>
      <c r="AF283" s="65">
        <v>5</v>
      </c>
      <c r="AG283" s="57">
        <f>AE283/AF283</f>
        <v>0.776</v>
      </c>
      <c r="AH283" s="14" t="s">
        <v>163</v>
      </c>
      <c r="AI283" s="54">
        <v>7.81</v>
      </c>
      <c r="AJ283" s="55">
        <v>13</v>
      </c>
      <c r="AK283" s="56">
        <f>AI283/AJ283</f>
        <v>0.6007692307692307</v>
      </c>
      <c r="AL283" s="22" t="s">
        <v>163</v>
      </c>
      <c r="AM283" s="54">
        <v>4.33</v>
      </c>
      <c r="AN283" s="55">
        <v>8</v>
      </c>
      <c r="AO283" s="57">
        <f>AM283/AN283</f>
        <v>0.54125</v>
      </c>
      <c r="AP283" s="16" t="s">
        <v>165</v>
      </c>
      <c r="AQ283" s="54">
        <v>10.34</v>
      </c>
      <c r="AR283" s="55">
        <v>14</v>
      </c>
      <c r="AS283" s="56">
        <f>AQ283/13</f>
        <v>0.7953846153846154</v>
      </c>
      <c r="AT283" s="24" t="s">
        <v>165</v>
      </c>
      <c r="AU283" s="54">
        <v>0.95</v>
      </c>
      <c r="AV283" s="55">
        <v>1</v>
      </c>
      <c r="AW283" s="57">
        <v>0.95</v>
      </c>
      <c r="AX283" s="13"/>
      <c r="AY283" s="80"/>
      <c r="AZ283" s="62"/>
      <c r="BA283" s="56"/>
      <c r="BB283" s="11"/>
      <c r="BC283" s="126"/>
      <c r="BD283" s="65"/>
      <c r="BE283" s="57"/>
      <c r="BF283" s="169"/>
      <c r="BG283" s="189"/>
      <c r="BH283" s="189"/>
      <c r="BI283" s="190"/>
    </row>
    <row r="284" spans="1:61" s="193" customFormat="1" ht="12.75" customHeight="1">
      <c r="A284" s="546">
        <v>1.5</v>
      </c>
      <c r="B284" s="92" t="s">
        <v>401</v>
      </c>
      <c r="C284" s="310"/>
      <c r="D284" s="112"/>
      <c r="E284" s="311"/>
      <c r="F284" s="103">
        <f>S284+W284+AA284+AE284+AI284+AM284+AQ284+AU284+AY284+BC284</f>
        <v>0.14705882352941177</v>
      </c>
      <c r="G284" s="212">
        <f>T284+X284+AB284+AF284+AJ284+AN284+AR284+AV284+AZ284+BD284</f>
        <v>1</v>
      </c>
      <c r="H284" s="283">
        <f>100*(F284/G284)</f>
        <v>14.705882352941178</v>
      </c>
      <c r="I284" s="291"/>
      <c r="J284" s="411"/>
      <c r="K284" s="282"/>
      <c r="L284" s="291"/>
      <c r="M284" s="281"/>
      <c r="N284" s="282"/>
      <c r="O284" s="505">
        <f>C284+F284+I284+L284</f>
        <v>0.14705882352941177</v>
      </c>
      <c r="P284" s="392">
        <f>D284+G284+J284+M284</f>
        <v>1</v>
      </c>
      <c r="Q284" s="124">
        <f>100*O284/P284</f>
        <v>14.705882352941178</v>
      </c>
      <c r="R284" s="176"/>
      <c r="S284" s="439"/>
      <c r="T284" s="439"/>
      <c r="U284" s="518"/>
      <c r="V284" s="176"/>
      <c r="W284" s="59"/>
      <c r="X284" s="66"/>
      <c r="Y284" s="391"/>
      <c r="Z284" s="176"/>
      <c r="AA284" s="59"/>
      <c r="AB284" s="66"/>
      <c r="AC284" s="56"/>
      <c r="AD284" s="110" t="s">
        <v>163</v>
      </c>
      <c r="AE284" s="126">
        <v>0.14705882352941177</v>
      </c>
      <c r="AF284" s="128">
        <v>1</v>
      </c>
      <c r="AG284" s="76">
        <f>AE284/AF284</f>
        <v>0.14705882352941177</v>
      </c>
      <c r="AH284" s="130"/>
      <c r="AI284" s="129"/>
      <c r="AJ284" s="129"/>
      <c r="AK284" s="149"/>
      <c r="AL284" s="150"/>
      <c r="AM284" s="129"/>
      <c r="AN284" s="129"/>
      <c r="AO284" s="147"/>
      <c r="AP284" s="130"/>
      <c r="AQ284" s="129"/>
      <c r="AR284" s="129"/>
      <c r="AS284" s="149"/>
      <c r="AT284" s="150"/>
      <c r="AU284" s="129"/>
      <c r="AV284" s="129"/>
      <c r="AW284" s="200"/>
      <c r="AX284" s="196"/>
      <c r="AY284" s="192"/>
      <c r="AZ284" s="676"/>
      <c r="BA284" s="197"/>
      <c r="BB284" s="191"/>
      <c r="BC284" s="192"/>
      <c r="BD284" s="203"/>
      <c r="BE284" s="200"/>
      <c r="BF284" s="196"/>
      <c r="BG284" s="192"/>
      <c r="BH284" s="192"/>
      <c r="BI284" s="197"/>
    </row>
    <row r="285" spans="1:61" s="188" customFormat="1" ht="12.75" customHeight="1">
      <c r="A285" s="548">
        <v>1.5</v>
      </c>
      <c r="B285" s="10" t="s">
        <v>277</v>
      </c>
      <c r="C285" s="111"/>
      <c r="D285" s="113"/>
      <c r="E285" s="306"/>
      <c r="F285" s="103">
        <f>S285+W285+AA285+AE285+AI285+AM285+AQ285+AU285+AY285+BC285</f>
        <v>0.89</v>
      </c>
      <c r="G285" s="212">
        <f>T285+X285+AB285+AF285+AJ285+AN285+AR285+AV285+AZ285+BD285</f>
        <v>2</v>
      </c>
      <c r="H285" s="283">
        <f>100*(F285/G285)</f>
        <v>44.5</v>
      </c>
      <c r="I285" s="115"/>
      <c r="J285" s="116"/>
      <c r="K285" s="276"/>
      <c r="L285" s="122"/>
      <c r="M285" s="121"/>
      <c r="N285" s="435"/>
      <c r="O285" s="504">
        <f>C285+F285+I285+L285</f>
        <v>0.89</v>
      </c>
      <c r="P285" s="475">
        <f>D285+G285+J285+M285</f>
        <v>2</v>
      </c>
      <c r="Q285" s="476">
        <f>100*O285/P285</f>
        <v>44.5</v>
      </c>
      <c r="R285" s="176"/>
      <c r="S285" s="439"/>
      <c r="T285" s="439"/>
      <c r="U285" s="518"/>
      <c r="V285" s="176"/>
      <c r="W285" s="59"/>
      <c r="X285" s="66"/>
      <c r="Y285" s="391"/>
      <c r="Z285" s="176"/>
      <c r="AA285" s="59"/>
      <c r="AB285" s="66"/>
      <c r="AC285" s="56"/>
      <c r="AD285" s="12"/>
      <c r="AE285" s="59"/>
      <c r="AF285" s="132"/>
      <c r="AG285" s="57"/>
      <c r="AH285" s="18"/>
      <c r="AI285" s="54"/>
      <c r="AJ285" s="55"/>
      <c r="AK285" s="56"/>
      <c r="AL285" s="12"/>
      <c r="AM285" s="54"/>
      <c r="AN285" s="55"/>
      <c r="AO285" s="57"/>
      <c r="AP285" s="20"/>
      <c r="AQ285" s="54"/>
      <c r="AR285" s="61"/>
      <c r="AS285" s="68"/>
      <c r="AT285" s="11"/>
      <c r="AU285" s="54"/>
      <c r="AV285" s="55"/>
      <c r="AW285" s="57"/>
      <c r="AX285" s="14" t="s">
        <v>163</v>
      </c>
      <c r="AY285" s="54">
        <v>0.53</v>
      </c>
      <c r="AZ285" s="62">
        <v>1</v>
      </c>
      <c r="BA285" s="56">
        <v>0.53</v>
      </c>
      <c r="BB285" s="22" t="s">
        <v>163</v>
      </c>
      <c r="BC285" s="126">
        <v>0.36</v>
      </c>
      <c r="BD285" s="65">
        <v>1</v>
      </c>
      <c r="BE285" s="57">
        <v>0.36</v>
      </c>
      <c r="BF285" s="169"/>
      <c r="BG285" s="189"/>
      <c r="BH285" s="189"/>
      <c r="BI285" s="190"/>
    </row>
    <row r="286" spans="1:61" s="193" customFormat="1" ht="12.75" customHeight="1">
      <c r="A286" s="546">
        <v>1.5</v>
      </c>
      <c r="B286" s="10" t="s">
        <v>453</v>
      </c>
      <c r="C286" s="310"/>
      <c r="D286" s="113"/>
      <c r="E286" s="311"/>
      <c r="F286" s="103">
        <f>S286+W286+AA286+AE286+AI286+AM286+AQ286+AU286+AY286+BC286</f>
        <v>0.26</v>
      </c>
      <c r="G286" s="212">
        <f>T286+X286+AB286+AF286+AJ286+AN286+AR286+AV286+AZ286+BD286</f>
        <v>1</v>
      </c>
      <c r="H286" s="283">
        <f>100*(F286/G286)</f>
        <v>26</v>
      </c>
      <c r="I286" s="273"/>
      <c r="J286" s="405"/>
      <c r="K286" s="274"/>
      <c r="L286" s="286"/>
      <c r="M286" s="257"/>
      <c r="N286" s="436"/>
      <c r="O286" s="505">
        <f>C286+F286+I286+L286</f>
        <v>0.26</v>
      </c>
      <c r="P286" s="392">
        <f>D286+G286+J286+M286</f>
        <v>1</v>
      </c>
      <c r="Q286" s="124">
        <f>100*O286/P286</f>
        <v>26</v>
      </c>
      <c r="R286" s="176"/>
      <c r="S286" s="439"/>
      <c r="T286" s="439"/>
      <c r="U286" s="518"/>
      <c r="V286" s="176"/>
      <c r="W286" s="59"/>
      <c r="X286" s="66"/>
      <c r="Y286" s="391"/>
      <c r="Z286" s="176"/>
      <c r="AA286" s="59"/>
      <c r="AB286" s="66"/>
      <c r="AC286" s="56"/>
      <c r="AD286" s="140"/>
      <c r="AE286" s="67"/>
      <c r="AF286" s="54"/>
      <c r="AG286" s="344"/>
      <c r="AH286" s="136"/>
      <c r="AI286" s="67"/>
      <c r="AJ286" s="79"/>
      <c r="AK286" s="197"/>
      <c r="AL286" s="191"/>
      <c r="AM286" s="192"/>
      <c r="AN286" s="192"/>
      <c r="AO286" s="146"/>
      <c r="AP286" s="136"/>
      <c r="AQ286" s="67"/>
      <c r="AR286" s="79"/>
      <c r="AS286" s="142"/>
      <c r="AT286" s="140"/>
      <c r="AU286" s="61"/>
      <c r="AV286" s="79"/>
      <c r="AW286" s="200"/>
      <c r="AX286" s="14" t="s">
        <v>163</v>
      </c>
      <c r="AY286" s="54">
        <v>0.26</v>
      </c>
      <c r="AZ286" s="62">
        <v>1</v>
      </c>
      <c r="BA286" s="68">
        <v>0.26</v>
      </c>
      <c r="BB286" s="191"/>
      <c r="BC286" s="192"/>
      <c r="BD286" s="203"/>
      <c r="BE286" s="200"/>
      <c r="BF286" s="196"/>
      <c r="BG286" s="192"/>
      <c r="BH286" s="192"/>
      <c r="BI286" s="197"/>
    </row>
    <row r="287" spans="1:61" s="195" customFormat="1" ht="12.75" customHeight="1">
      <c r="A287" s="546">
        <v>1.5</v>
      </c>
      <c r="B287" s="2" t="s">
        <v>414</v>
      </c>
      <c r="C287" s="310"/>
      <c r="D287" s="112"/>
      <c r="E287" s="311"/>
      <c r="F287" s="103">
        <f>S287+W287+AA287+AE287+AI287+AM287+AQ287+AU287+AY287+BC287</f>
        <v>0.1</v>
      </c>
      <c r="G287" s="212">
        <f>T287+X287+AB287+AF287+AJ287+AN287+AR287+AV287+AZ287+BD287</f>
        <v>1</v>
      </c>
      <c r="H287" s="283">
        <f>100*(F287/G287)</f>
        <v>10</v>
      </c>
      <c r="I287" s="273"/>
      <c r="J287" s="405"/>
      <c r="K287" s="274"/>
      <c r="L287" s="286"/>
      <c r="M287" s="201"/>
      <c r="N287" s="279"/>
      <c r="O287" s="504">
        <f>C287+F287+I287+L287</f>
        <v>0.1</v>
      </c>
      <c r="P287" s="475">
        <f>D287+G287+J287+M287</f>
        <v>1</v>
      </c>
      <c r="Q287" s="476">
        <f>100*O287/P287</f>
        <v>10</v>
      </c>
      <c r="R287" s="176"/>
      <c r="S287" s="439"/>
      <c r="T287" s="439"/>
      <c r="U287" s="518"/>
      <c r="V287" s="176"/>
      <c r="W287" s="59"/>
      <c r="X287" s="66"/>
      <c r="Y287" s="391"/>
      <c r="Z287" s="176"/>
      <c r="AA287" s="59"/>
      <c r="AB287" s="66"/>
      <c r="AC287" s="56"/>
      <c r="AD287" s="140"/>
      <c r="AE287" s="61"/>
      <c r="AF287" s="54"/>
      <c r="AG287" s="344"/>
      <c r="AH287" s="136"/>
      <c r="AI287" s="67"/>
      <c r="AJ287" s="79"/>
      <c r="AK287" s="142"/>
      <c r="AL287" s="541" t="s">
        <v>163</v>
      </c>
      <c r="AM287" s="54">
        <v>0.1</v>
      </c>
      <c r="AN287" s="67">
        <v>1</v>
      </c>
      <c r="AO287" s="76">
        <v>0.1</v>
      </c>
      <c r="AP287" s="136"/>
      <c r="AQ287" s="67"/>
      <c r="AR287" s="79"/>
      <c r="AS287" s="142"/>
      <c r="AT287" s="140"/>
      <c r="AU287" s="61"/>
      <c r="AV287" s="79"/>
      <c r="AW287" s="200"/>
      <c r="AX287" s="196"/>
      <c r="AY287" s="192"/>
      <c r="AZ287" s="676"/>
      <c r="BA287" s="197"/>
      <c r="BB287" s="191"/>
      <c r="BC287" s="192"/>
      <c r="BD287" s="203"/>
      <c r="BE287" s="200"/>
      <c r="BF287" s="196"/>
      <c r="BG287" s="192"/>
      <c r="BH287" s="192"/>
      <c r="BI287" s="197"/>
    </row>
    <row r="288" spans="1:61" s="195" customFormat="1" ht="12.75" customHeight="1">
      <c r="A288" s="546">
        <v>1.5</v>
      </c>
      <c r="B288" s="2" t="s">
        <v>440</v>
      </c>
      <c r="C288" s="310"/>
      <c r="D288" s="112"/>
      <c r="E288" s="311"/>
      <c r="F288" s="103">
        <f>S288+W288+AA288+AE288+AI288+AM288+AQ288+AU288+AY288+BC288</f>
        <v>0.03</v>
      </c>
      <c r="G288" s="212">
        <f>T288+X288+AB288+AF288+AJ288+AN288+AR288+AV288+AZ288+BD288</f>
        <v>1</v>
      </c>
      <c r="H288" s="283">
        <f>100*(F288/G288)</f>
        <v>3</v>
      </c>
      <c r="I288" s="273"/>
      <c r="J288" s="405"/>
      <c r="K288" s="274"/>
      <c r="L288" s="286"/>
      <c r="M288" s="257"/>
      <c r="N288" s="436"/>
      <c r="O288" s="505">
        <f>C288+F288+I288+L288</f>
        <v>0.03</v>
      </c>
      <c r="P288" s="392">
        <f>D288+G288+J288+M288</f>
        <v>1</v>
      </c>
      <c r="Q288" s="124">
        <f>100*O288/P288</f>
        <v>3</v>
      </c>
      <c r="R288" s="176"/>
      <c r="S288" s="439"/>
      <c r="T288" s="439"/>
      <c r="U288" s="518"/>
      <c r="V288" s="176"/>
      <c r="W288" s="59"/>
      <c r="X288" s="66"/>
      <c r="Y288" s="391"/>
      <c r="Z288" s="176"/>
      <c r="AA288" s="59"/>
      <c r="AB288" s="66"/>
      <c r="AC288" s="56"/>
      <c r="AD288" s="140"/>
      <c r="AE288" s="67"/>
      <c r="AF288" s="54"/>
      <c r="AG288" s="350"/>
      <c r="AH288" s="196"/>
      <c r="AI288" s="192"/>
      <c r="AJ288" s="192"/>
      <c r="AK288" s="142"/>
      <c r="AL288" s="140"/>
      <c r="AM288" s="67"/>
      <c r="AN288" s="79"/>
      <c r="AO288" s="153"/>
      <c r="AP288" s="148"/>
      <c r="AQ288" s="67"/>
      <c r="AR288" s="79"/>
      <c r="AS288" s="142"/>
      <c r="AT288" s="22" t="s">
        <v>163</v>
      </c>
      <c r="AU288" s="54">
        <v>0.03</v>
      </c>
      <c r="AV288" s="67">
        <v>1</v>
      </c>
      <c r="AW288" s="76">
        <v>0.03</v>
      </c>
      <c r="AX288" s="196"/>
      <c r="AY288" s="192"/>
      <c r="AZ288" s="676"/>
      <c r="BA288" s="197"/>
      <c r="BB288" s="191"/>
      <c r="BC288" s="192"/>
      <c r="BD288" s="203"/>
      <c r="BE288" s="200"/>
      <c r="BF288" s="196"/>
      <c r="BG288" s="192"/>
      <c r="BH288" s="192"/>
      <c r="BI288" s="197"/>
    </row>
    <row r="289" spans="1:61" s="187" customFormat="1" ht="12.75" customHeight="1">
      <c r="A289" s="546">
        <v>1.5</v>
      </c>
      <c r="B289" s="9" t="s">
        <v>47</v>
      </c>
      <c r="C289" s="111"/>
      <c r="D289" s="112"/>
      <c r="E289" s="306"/>
      <c r="F289" s="103">
        <f>S289+W289+AA289+AE289+AI289+AM289+AQ289+AU289+AY289+BC289</f>
        <v>1.54</v>
      </c>
      <c r="G289" s="212">
        <f>T289+X289+AB289+AF289+AJ289+AN289+AR289+AV289+AZ289+BD289</f>
        <v>3</v>
      </c>
      <c r="H289" s="283">
        <f>100*(F289/G289)</f>
        <v>51.33333333333333</v>
      </c>
      <c r="I289" s="115"/>
      <c r="J289" s="116"/>
      <c r="K289" s="276"/>
      <c r="L289" s="122"/>
      <c r="M289" s="121"/>
      <c r="N289" s="435"/>
      <c r="O289" s="504">
        <f>C289+F289+I289+L289</f>
        <v>1.54</v>
      </c>
      <c r="P289" s="475">
        <f>D289+G289+J289+M289</f>
        <v>3</v>
      </c>
      <c r="Q289" s="476">
        <f>100*O289/P289</f>
        <v>51.333333333333336</v>
      </c>
      <c r="R289" s="176"/>
      <c r="S289" s="439"/>
      <c r="T289" s="439"/>
      <c r="U289" s="518"/>
      <c r="V289" s="176"/>
      <c r="W289" s="59"/>
      <c r="X289" s="66"/>
      <c r="Y289" s="391"/>
      <c r="Z289" s="176"/>
      <c r="AA289" s="59"/>
      <c r="AB289" s="66"/>
      <c r="AC289" s="56"/>
      <c r="AD289" s="11"/>
      <c r="AE289" s="59"/>
      <c r="AF289" s="132"/>
      <c r="AG289" s="57"/>
      <c r="AH289" s="13"/>
      <c r="AI289" s="54"/>
      <c r="AJ289" s="55"/>
      <c r="AK289" s="56"/>
      <c r="AL289" s="11"/>
      <c r="AM289" s="54"/>
      <c r="AN289" s="55"/>
      <c r="AO289" s="57"/>
      <c r="AP289" s="14" t="s">
        <v>163</v>
      </c>
      <c r="AQ289" s="54">
        <v>0.42</v>
      </c>
      <c r="AR289" s="55">
        <v>1</v>
      </c>
      <c r="AS289" s="56">
        <v>0.42</v>
      </c>
      <c r="AT289" s="22" t="s">
        <v>163</v>
      </c>
      <c r="AU289" s="54">
        <v>0.36</v>
      </c>
      <c r="AV289" s="55">
        <v>1</v>
      </c>
      <c r="AW289" s="57">
        <v>0.36</v>
      </c>
      <c r="AX289" s="14" t="s">
        <v>163</v>
      </c>
      <c r="AY289" s="54">
        <v>0.76</v>
      </c>
      <c r="AZ289" s="62">
        <v>1</v>
      </c>
      <c r="BA289" s="56">
        <v>0.76</v>
      </c>
      <c r="BB289" s="12"/>
      <c r="BC289" s="126"/>
      <c r="BD289" s="66"/>
      <c r="BE289" s="57"/>
      <c r="BF289" s="169"/>
      <c r="BG289" s="189"/>
      <c r="BH289" s="189"/>
      <c r="BI289" s="190"/>
    </row>
    <row r="290" spans="1:61" s="195" customFormat="1" ht="12.75" customHeight="1">
      <c r="A290" s="546">
        <v>1.5</v>
      </c>
      <c r="B290" s="2" t="s">
        <v>441</v>
      </c>
      <c r="C290" s="310"/>
      <c r="D290" s="112"/>
      <c r="E290" s="311"/>
      <c r="F290" s="103">
        <f>S290+W290+AA290+AE290+AI290+AM290+AQ290+AU290+AY290+BC290</f>
        <v>0.26</v>
      </c>
      <c r="G290" s="212">
        <f>T290+X290+AB290+AF290+AJ290+AN290+AR290+AV290+AZ290+BD290</f>
        <v>1</v>
      </c>
      <c r="H290" s="283">
        <f>100*(F290/G290)</f>
        <v>26</v>
      </c>
      <c r="I290" s="273"/>
      <c r="J290" s="405"/>
      <c r="K290" s="274"/>
      <c r="L290" s="286"/>
      <c r="M290" s="257"/>
      <c r="N290" s="436"/>
      <c r="O290" s="505">
        <f>C290+F290+I290+L290</f>
        <v>0.26</v>
      </c>
      <c r="P290" s="392">
        <f>D290+G290+J290+M290</f>
        <v>1</v>
      </c>
      <c r="Q290" s="124">
        <f>100*O290/P290</f>
        <v>26</v>
      </c>
      <c r="R290" s="176"/>
      <c r="S290" s="439"/>
      <c r="T290" s="439"/>
      <c r="U290" s="518"/>
      <c r="V290" s="176"/>
      <c r="W290" s="59"/>
      <c r="X290" s="66"/>
      <c r="Y290" s="391"/>
      <c r="Z290" s="176"/>
      <c r="AA290" s="59"/>
      <c r="AB290" s="66"/>
      <c r="AC290" s="56"/>
      <c r="AD290" s="140"/>
      <c r="AE290" s="67"/>
      <c r="AF290" s="54"/>
      <c r="AG290" s="350"/>
      <c r="AH290" s="196"/>
      <c r="AI290" s="192"/>
      <c r="AJ290" s="192"/>
      <c r="AK290" s="142"/>
      <c r="AL290" s="140"/>
      <c r="AM290" s="67"/>
      <c r="AN290" s="79"/>
      <c r="AO290" s="153"/>
      <c r="AP290" s="148"/>
      <c r="AQ290" s="67"/>
      <c r="AR290" s="79"/>
      <c r="AS290" s="142"/>
      <c r="AT290" s="22" t="s">
        <v>163</v>
      </c>
      <c r="AU290" s="54">
        <v>0.26</v>
      </c>
      <c r="AV290" s="67">
        <v>1</v>
      </c>
      <c r="AW290" s="76">
        <v>0.26</v>
      </c>
      <c r="AX290" s="196"/>
      <c r="AY290" s="192"/>
      <c r="AZ290" s="676"/>
      <c r="BA290" s="197"/>
      <c r="BB290" s="191"/>
      <c r="BC290" s="192"/>
      <c r="BD290" s="203"/>
      <c r="BE290" s="200"/>
      <c r="BF290" s="196"/>
      <c r="BG290" s="192"/>
      <c r="BH290" s="192"/>
      <c r="BI290" s="197"/>
    </row>
    <row r="291" spans="1:61" s="187" customFormat="1" ht="12.75" customHeight="1">
      <c r="A291" s="546">
        <v>1.5</v>
      </c>
      <c r="B291" s="10" t="s">
        <v>280</v>
      </c>
      <c r="C291" s="111"/>
      <c r="D291" s="113"/>
      <c r="E291" s="306"/>
      <c r="F291" s="103">
        <f>S291+W291+AA291+AE291+AI291+AM291+AQ291+AU291+AY291+BC291</f>
        <v>1.15</v>
      </c>
      <c r="G291" s="212">
        <f>T291+X291+AB291+AF291+AJ291+AN291+AR291+AV291+AZ291+BD291</f>
        <v>3</v>
      </c>
      <c r="H291" s="283">
        <f>100*(F291/G291)</f>
        <v>38.33333333333333</v>
      </c>
      <c r="I291" s="115"/>
      <c r="J291" s="116"/>
      <c r="K291" s="276"/>
      <c r="L291" s="122"/>
      <c r="M291" s="121"/>
      <c r="N291" s="435"/>
      <c r="O291" s="504">
        <f>C291+F291+I291+L291</f>
        <v>1.15</v>
      </c>
      <c r="P291" s="475">
        <f>D291+G291+J291+M291</f>
        <v>3</v>
      </c>
      <c r="Q291" s="476">
        <f>100*O291/P291</f>
        <v>38.33333333333333</v>
      </c>
      <c r="R291" s="176"/>
      <c r="S291" s="439"/>
      <c r="T291" s="439"/>
      <c r="U291" s="518"/>
      <c r="V291" s="176"/>
      <c r="W291" s="59"/>
      <c r="X291" s="66"/>
      <c r="Y291" s="391"/>
      <c r="Z291" s="176"/>
      <c r="AA291" s="59"/>
      <c r="AB291" s="66"/>
      <c r="AC291" s="56"/>
      <c r="AD291" s="12"/>
      <c r="AE291" s="59"/>
      <c r="AF291" s="132"/>
      <c r="AG291" s="57"/>
      <c r="AH291" s="13"/>
      <c r="AI291" s="54"/>
      <c r="AJ291" s="55"/>
      <c r="AK291" s="56"/>
      <c r="AL291" s="11"/>
      <c r="AM291" s="54"/>
      <c r="AN291" s="55"/>
      <c r="AO291" s="57"/>
      <c r="AP291" s="13"/>
      <c r="AQ291" s="54"/>
      <c r="AR291" s="55"/>
      <c r="AS291" s="56"/>
      <c r="AT291" s="11"/>
      <c r="AU291" s="54"/>
      <c r="AV291" s="67"/>
      <c r="AW291" s="76"/>
      <c r="AX291" s="14" t="s">
        <v>163</v>
      </c>
      <c r="AY291" s="54">
        <v>0.76</v>
      </c>
      <c r="AZ291" s="62">
        <v>1</v>
      </c>
      <c r="BA291" s="56">
        <v>0.76</v>
      </c>
      <c r="BB291" s="22" t="s">
        <v>163</v>
      </c>
      <c r="BC291" s="126">
        <v>0.39</v>
      </c>
      <c r="BD291" s="65">
        <v>2</v>
      </c>
      <c r="BE291" s="57">
        <v>0.2</v>
      </c>
      <c r="BF291" s="169"/>
      <c r="BG291" s="189"/>
      <c r="BH291" s="189"/>
      <c r="BI291" s="190"/>
    </row>
    <row r="292" spans="1:61" s="187" customFormat="1" ht="12.75" customHeight="1">
      <c r="A292" s="548">
        <v>1.5</v>
      </c>
      <c r="B292" s="2" t="s">
        <v>182</v>
      </c>
      <c r="C292" s="49">
        <v>2.45</v>
      </c>
      <c r="D292" s="50">
        <v>3</v>
      </c>
      <c r="E292" s="305">
        <f>100*(C292/D292)</f>
        <v>81.66666666666667</v>
      </c>
      <c r="F292" s="103">
        <v>1.19</v>
      </c>
      <c r="G292" s="212">
        <v>5</v>
      </c>
      <c r="H292" s="283">
        <f>100*(F292/G292)</f>
        <v>23.799999999999997</v>
      </c>
      <c r="I292" s="115"/>
      <c r="J292" s="116"/>
      <c r="K292" s="276"/>
      <c r="L292" s="122"/>
      <c r="M292" s="121"/>
      <c r="N292" s="435"/>
      <c r="O292" s="505">
        <f>C292+F292+I292+L292</f>
        <v>3.64</v>
      </c>
      <c r="P292" s="392">
        <f>D292+G292+J292+M292</f>
        <v>8</v>
      </c>
      <c r="Q292" s="124">
        <f>100*O292/P292</f>
        <v>45.5</v>
      </c>
      <c r="R292" s="176"/>
      <c r="S292" s="439"/>
      <c r="T292" s="439"/>
      <c r="U292" s="518"/>
      <c r="V292" s="176"/>
      <c r="W292" s="59"/>
      <c r="X292" s="66"/>
      <c r="Y292" s="391"/>
      <c r="Z292" s="176"/>
      <c r="AA292" s="59"/>
      <c r="AB292" s="66"/>
      <c r="AC292" s="56"/>
      <c r="AD292" s="11"/>
      <c r="AE292" s="59"/>
      <c r="AF292" s="132"/>
      <c r="AG292" s="57"/>
      <c r="AH292" s="14" t="s">
        <v>163</v>
      </c>
      <c r="AI292" s="54">
        <v>1.19</v>
      </c>
      <c r="AJ292" s="55">
        <v>5</v>
      </c>
      <c r="AK292" s="56">
        <f>AI292/AJ292</f>
        <v>0.238</v>
      </c>
      <c r="AL292" s="24" t="s">
        <v>165</v>
      </c>
      <c r="AM292" s="54">
        <v>2.45</v>
      </c>
      <c r="AN292" s="55">
        <v>3</v>
      </c>
      <c r="AO292" s="57">
        <v>0.82</v>
      </c>
      <c r="AP292" s="13"/>
      <c r="AQ292" s="54"/>
      <c r="AR292" s="61"/>
      <c r="AS292" s="68"/>
      <c r="AT292" s="11"/>
      <c r="AU292" s="54"/>
      <c r="AV292" s="55"/>
      <c r="AW292" s="57"/>
      <c r="AX292" s="13"/>
      <c r="AY292" s="54"/>
      <c r="AZ292" s="62"/>
      <c r="BA292" s="56"/>
      <c r="BB292" s="11"/>
      <c r="BC292" s="126"/>
      <c r="BD292" s="65"/>
      <c r="BE292" s="57"/>
      <c r="BF292" s="169"/>
      <c r="BG292" s="189"/>
      <c r="BH292" s="189"/>
      <c r="BI292" s="190"/>
    </row>
    <row r="293" spans="1:61" s="195" customFormat="1" ht="12.75" customHeight="1">
      <c r="A293" s="546">
        <v>1.5</v>
      </c>
      <c r="B293" s="2" t="s">
        <v>427</v>
      </c>
      <c r="C293" s="310"/>
      <c r="D293" s="112"/>
      <c r="E293" s="311"/>
      <c r="F293" s="103">
        <f>S293+W293+AA293+AE293+AI293+AM293+AQ293+AU293+AY293+BC293</f>
        <v>0.53</v>
      </c>
      <c r="G293" s="212">
        <f>T293+X293+AB293+AF293+AJ293+AN293+AR293+AV293+AZ293+BD293</f>
        <v>1</v>
      </c>
      <c r="H293" s="283">
        <f>100*(F293/G293)</f>
        <v>53</v>
      </c>
      <c r="I293" s="273"/>
      <c r="J293" s="405"/>
      <c r="K293" s="274"/>
      <c r="L293" s="286"/>
      <c r="M293" s="257"/>
      <c r="N293" s="436"/>
      <c r="O293" s="504">
        <f>C293+F293+I293+L293</f>
        <v>0.53</v>
      </c>
      <c r="P293" s="475">
        <f>D293+G293+J293+M293</f>
        <v>1</v>
      </c>
      <c r="Q293" s="476">
        <f>100*O293/P293</f>
        <v>53</v>
      </c>
      <c r="R293" s="176"/>
      <c r="S293" s="439"/>
      <c r="T293" s="439"/>
      <c r="U293" s="518"/>
      <c r="V293" s="176"/>
      <c r="W293" s="59"/>
      <c r="X293" s="66"/>
      <c r="Y293" s="391"/>
      <c r="Z293" s="176"/>
      <c r="AA293" s="59"/>
      <c r="AB293" s="66"/>
      <c r="AC293" s="56"/>
      <c r="AD293" s="191"/>
      <c r="AE293" s="192"/>
      <c r="AF293" s="203"/>
      <c r="AG293" s="344"/>
      <c r="AH293" s="136"/>
      <c r="AI293" s="67"/>
      <c r="AJ293" s="79"/>
      <c r="AK293" s="142"/>
      <c r="AL293" s="140"/>
      <c r="AM293" s="67"/>
      <c r="AN293" s="79"/>
      <c r="AO293" s="146"/>
      <c r="AP293" s="14" t="s">
        <v>163</v>
      </c>
      <c r="AQ293" s="54">
        <v>0.53</v>
      </c>
      <c r="AR293" s="67">
        <v>1</v>
      </c>
      <c r="AS293" s="68">
        <v>0.53</v>
      </c>
      <c r="AT293" s="140"/>
      <c r="AU293" s="61"/>
      <c r="AV293" s="79"/>
      <c r="AW293" s="200"/>
      <c r="AX293" s="196"/>
      <c r="AY293" s="192"/>
      <c r="AZ293" s="676"/>
      <c r="BA293" s="197"/>
      <c r="BB293" s="191"/>
      <c r="BC293" s="192"/>
      <c r="BD293" s="203"/>
      <c r="BE293" s="200"/>
      <c r="BF293" s="196"/>
      <c r="BG293" s="192"/>
      <c r="BH293" s="192"/>
      <c r="BI293" s="197"/>
    </row>
    <row r="294" spans="1:61" s="187" customFormat="1" ht="12.75" customHeight="1">
      <c r="A294" s="546">
        <v>1.5</v>
      </c>
      <c r="B294" s="9" t="s">
        <v>20</v>
      </c>
      <c r="C294" s="111"/>
      <c r="D294" s="112"/>
      <c r="E294" s="306"/>
      <c r="F294" s="103">
        <f>S294+W294+AA294+AE294+AI294+AM294+AQ294+AU294+AY294+BC294</f>
        <v>8.77</v>
      </c>
      <c r="G294" s="212">
        <f>T294+X294+AB294+AF294+AJ294+AN294+AR294+AV294+AZ294+BD294</f>
        <v>38</v>
      </c>
      <c r="H294" s="283">
        <f>100*(F294/G294)</f>
        <v>23.07894736842105</v>
      </c>
      <c r="I294" s="115"/>
      <c r="J294" s="116"/>
      <c r="K294" s="276"/>
      <c r="L294" s="122"/>
      <c r="M294" s="121"/>
      <c r="N294" s="435"/>
      <c r="O294" s="505">
        <f>C294+F294+I294+L294</f>
        <v>8.77</v>
      </c>
      <c r="P294" s="392">
        <f>D294+G294+J294+M294</f>
        <v>38</v>
      </c>
      <c r="Q294" s="124">
        <f>100*O294/P294</f>
        <v>23.07894736842105</v>
      </c>
      <c r="R294" s="176"/>
      <c r="S294" s="439"/>
      <c r="T294" s="439"/>
      <c r="U294" s="518"/>
      <c r="V294" s="176"/>
      <c r="W294" s="59"/>
      <c r="X294" s="66"/>
      <c r="Y294" s="391"/>
      <c r="Z294" s="176"/>
      <c r="AA294" s="59"/>
      <c r="AB294" s="66"/>
      <c r="AC294" s="56"/>
      <c r="AD294" s="110" t="s">
        <v>163</v>
      </c>
      <c r="AE294" s="59">
        <v>0.76</v>
      </c>
      <c r="AF294" s="66">
        <v>3</v>
      </c>
      <c r="AG294" s="57">
        <v>0.253</v>
      </c>
      <c r="AH294" s="14" t="s">
        <v>163</v>
      </c>
      <c r="AI294" s="54">
        <v>1.9</v>
      </c>
      <c r="AJ294" s="55">
        <v>6</v>
      </c>
      <c r="AK294" s="56">
        <f>AI294/AJ294</f>
        <v>0.31666666666666665</v>
      </c>
      <c r="AL294" s="22" t="s">
        <v>163</v>
      </c>
      <c r="AM294" s="54">
        <v>1.62</v>
      </c>
      <c r="AN294" s="55">
        <v>9</v>
      </c>
      <c r="AO294" s="57">
        <f>AM294/AN294</f>
        <v>0.18000000000000002</v>
      </c>
      <c r="AP294" s="14" t="s">
        <v>163</v>
      </c>
      <c r="AQ294" s="54">
        <v>2.25</v>
      </c>
      <c r="AR294" s="55">
        <v>10</v>
      </c>
      <c r="AS294" s="56">
        <v>0.23</v>
      </c>
      <c r="AT294" s="22" t="s">
        <v>163</v>
      </c>
      <c r="AU294" s="54">
        <v>1.54</v>
      </c>
      <c r="AV294" s="55">
        <v>7</v>
      </c>
      <c r="AW294" s="57">
        <v>0.22</v>
      </c>
      <c r="AX294" s="14" t="s">
        <v>163</v>
      </c>
      <c r="AY294" s="54">
        <v>0.7</v>
      </c>
      <c r="AZ294" s="62">
        <v>3</v>
      </c>
      <c r="BA294" s="56">
        <v>0.23</v>
      </c>
      <c r="BB294" s="11"/>
      <c r="BC294" s="126"/>
      <c r="BD294" s="65"/>
      <c r="BE294" s="57"/>
      <c r="BF294" s="169"/>
      <c r="BG294" s="189"/>
      <c r="BH294" s="189"/>
      <c r="BI294" s="190"/>
    </row>
    <row r="295" spans="1:61" s="193" customFormat="1" ht="12.75" customHeight="1">
      <c r="A295" s="546">
        <v>1.5</v>
      </c>
      <c r="B295" s="10" t="s">
        <v>455</v>
      </c>
      <c r="C295" s="310"/>
      <c r="D295" s="113"/>
      <c r="E295" s="311"/>
      <c r="F295" s="103">
        <f>S295+W295+AA295+AE295+AI295+AM295+AQ295+AU295+AY295+BC295</f>
        <v>0.57</v>
      </c>
      <c r="G295" s="212">
        <f>T295+X295+AB295+AF295+AJ295+AN295+AR295+AV295+AZ295+BD295</f>
        <v>1</v>
      </c>
      <c r="H295" s="283">
        <f>100*(F295/G295)</f>
        <v>56.99999999999999</v>
      </c>
      <c r="I295" s="273"/>
      <c r="J295" s="405"/>
      <c r="K295" s="274"/>
      <c r="L295" s="286"/>
      <c r="M295" s="257"/>
      <c r="N295" s="436"/>
      <c r="O295" s="504">
        <f>C295+F295+I295+L295</f>
        <v>0.57</v>
      </c>
      <c r="P295" s="475">
        <f>D295+G295+J295+M295</f>
        <v>1</v>
      </c>
      <c r="Q295" s="476">
        <f>100*O295/P295</f>
        <v>56.99999999999999</v>
      </c>
      <c r="R295" s="176"/>
      <c r="S295" s="439"/>
      <c r="T295" s="439"/>
      <c r="U295" s="518"/>
      <c r="V295" s="176"/>
      <c r="W295" s="59"/>
      <c r="X295" s="66"/>
      <c r="Y295" s="391"/>
      <c r="Z295" s="176"/>
      <c r="AA295" s="59"/>
      <c r="AB295" s="66"/>
      <c r="AC295" s="56"/>
      <c r="AD295" s="140"/>
      <c r="AE295" s="67"/>
      <c r="AF295" s="54"/>
      <c r="AG295" s="344"/>
      <c r="AH295" s="136"/>
      <c r="AI295" s="67"/>
      <c r="AJ295" s="79"/>
      <c r="AK295" s="197"/>
      <c r="AL295" s="191"/>
      <c r="AM295" s="192"/>
      <c r="AN295" s="192"/>
      <c r="AO295" s="146"/>
      <c r="AP295" s="136"/>
      <c r="AQ295" s="67"/>
      <c r="AR295" s="79"/>
      <c r="AS295" s="142"/>
      <c r="AT295" s="140"/>
      <c r="AU295" s="61"/>
      <c r="AV295" s="79"/>
      <c r="AW295" s="200"/>
      <c r="AX295" s="14" t="s">
        <v>163</v>
      </c>
      <c r="AY295" s="54">
        <v>0.57</v>
      </c>
      <c r="AZ295" s="62">
        <v>1</v>
      </c>
      <c r="BA295" s="68">
        <v>0.57</v>
      </c>
      <c r="BB295" s="191"/>
      <c r="BC295" s="192"/>
      <c r="BD295" s="203"/>
      <c r="BE295" s="200"/>
      <c r="BF295" s="196"/>
      <c r="BG295" s="192"/>
      <c r="BH295" s="192"/>
      <c r="BI295" s="197"/>
    </row>
    <row r="296" spans="1:61" s="187" customFormat="1" ht="12.75" customHeight="1">
      <c r="A296" s="546">
        <v>1.5</v>
      </c>
      <c r="B296" s="2" t="s">
        <v>107</v>
      </c>
      <c r="C296" s="49">
        <v>0.94</v>
      </c>
      <c r="D296" s="50">
        <v>1</v>
      </c>
      <c r="E296" s="305">
        <f>100*(C296/D296)</f>
        <v>94</v>
      </c>
      <c r="F296" s="103">
        <v>0.03</v>
      </c>
      <c r="G296" s="212">
        <v>1</v>
      </c>
      <c r="H296" s="283">
        <f>100*(F296/G296)</f>
        <v>3</v>
      </c>
      <c r="I296" s="115"/>
      <c r="J296" s="116"/>
      <c r="K296" s="276"/>
      <c r="L296" s="122"/>
      <c r="M296" s="121"/>
      <c r="N296" s="435"/>
      <c r="O296" s="505">
        <f>C296+F296+I296+L296</f>
        <v>0.97</v>
      </c>
      <c r="P296" s="392">
        <f>D296+G296+J296+M296</f>
        <v>2</v>
      </c>
      <c r="Q296" s="124">
        <f>100*O296/P296</f>
        <v>48.5</v>
      </c>
      <c r="R296" s="176"/>
      <c r="S296" s="439"/>
      <c r="T296" s="439"/>
      <c r="U296" s="518"/>
      <c r="V296" s="176"/>
      <c r="W296" s="59"/>
      <c r="X296" s="66"/>
      <c r="Y296" s="391"/>
      <c r="Z296" s="176"/>
      <c r="AA296" s="59"/>
      <c r="AB296" s="66"/>
      <c r="AC296" s="56"/>
      <c r="AD296" s="11"/>
      <c r="AE296" s="59"/>
      <c r="AF296" s="132"/>
      <c r="AG296" s="57"/>
      <c r="AH296" s="13"/>
      <c r="AI296" s="54"/>
      <c r="AJ296" s="55"/>
      <c r="AK296" s="56"/>
      <c r="AL296" s="22" t="s">
        <v>163</v>
      </c>
      <c r="AM296" s="54">
        <v>0.03</v>
      </c>
      <c r="AN296" s="55">
        <v>1</v>
      </c>
      <c r="AO296" s="57">
        <v>0.03</v>
      </c>
      <c r="AP296" s="16" t="s">
        <v>165</v>
      </c>
      <c r="AQ296" s="54">
        <v>0.94</v>
      </c>
      <c r="AR296" s="55">
        <v>1</v>
      </c>
      <c r="AS296" s="56">
        <v>0.94</v>
      </c>
      <c r="AT296" s="11"/>
      <c r="AU296" s="54"/>
      <c r="AV296" s="55"/>
      <c r="AW296" s="57"/>
      <c r="AX296" s="13"/>
      <c r="AY296" s="54"/>
      <c r="AZ296" s="62"/>
      <c r="BA296" s="56"/>
      <c r="BB296" s="11"/>
      <c r="BC296" s="126"/>
      <c r="BD296" s="65"/>
      <c r="BE296" s="57"/>
      <c r="BF296" s="169"/>
      <c r="BG296" s="189"/>
      <c r="BH296" s="189"/>
      <c r="BI296" s="190"/>
    </row>
    <row r="297" spans="1:61" s="188" customFormat="1" ht="12.75" customHeight="1">
      <c r="A297" s="546">
        <v>1.5</v>
      </c>
      <c r="B297" s="9" t="s">
        <v>176</v>
      </c>
      <c r="C297" s="111"/>
      <c r="D297" s="112"/>
      <c r="E297" s="306"/>
      <c r="F297" s="103">
        <f>AE297+AQ297+AU297+AY297+BC297</f>
        <v>12.42</v>
      </c>
      <c r="G297" s="212">
        <f>AF297+AR297+AV297+AZ297+BD297</f>
        <v>18</v>
      </c>
      <c r="H297" s="283">
        <f>100*(F297/G297)</f>
        <v>69</v>
      </c>
      <c r="I297" s="41">
        <f>AI297+AM297</f>
        <v>1.52</v>
      </c>
      <c r="J297" s="42">
        <f>AJ297+AN297</f>
        <v>4</v>
      </c>
      <c r="K297" s="461">
        <f>100*(I297/J297)</f>
        <v>38</v>
      </c>
      <c r="L297" s="122"/>
      <c r="M297" s="121"/>
      <c r="N297" s="435"/>
      <c r="O297" s="504">
        <f>C297+F297+I297+L297</f>
        <v>13.94</v>
      </c>
      <c r="P297" s="475">
        <f>D297+G297+J297+M297</f>
        <v>22</v>
      </c>
      <c r="Q297" s="476">
        <f>100*O297/P297</f>
        <v>63.36363636363637</v>
      </c>
      <c r="R297" s="176"/>
      <c r="S297" s="439"/>
      <c r="T297" s="439"/>
      <c r="U297" s="518"/>
      <c r="V297" s="13"/>
      <c r="W297" s="59"/>
      <c r="X297" s="66"/>
      <c r="Y297" s="391"/>
      <c r="Z297" s="13"/>
      <c r="AA297" s="59"/>
      <c r="AB297" s="66"/>
      <c r="AC297" s="56"/>
      <c r="AD297" s="110" t="s">
        <v>163</v>
      </c>
      <c r="AE297" s="59">
        <v>1.54</v>
      </c>
      <c r="AF297" s="65">
        <v>2</v>
      </c>
      <c r="AG297" s="57">
        <f>AE297/AF297</f>
        <v>0.77</v>
      </c>
      <c r="AH297" s="15" t="s">
        <v>164</v>
      </c>
      <c r="AI297" s="54">
        <v>0.04</v>
      </c>
      <c r="AJ297" s="55">
        <v>1</v>
      </c>
      <c r="AK297" s="56">
        <f>AI297/AJ297</f>
        <v>0.04</v>
      </c>
      <c r="AL297" s="23" t="s">
        <v>164</v>
      </c>
      <c r="AM297" s="54">
        <v>1.48</v>
      </c>
      <c r="AN297" s="55">
        <v>3</v>
      </c>
      <c r="AO297" s="57">
        <f>AM297/AN297</f>
        <v>0.49333333333333335</v>
      </c>
      <c r="AP297" s="14" t="s">
        <v>163</v>
      </c>
      <c r="AQ297" s="54">
        <v>5.37</v>
      </c>
      <c r="AR297" s="55">
        <v>9</v>
      </c>
      <c r="AS297" s="56">
        <v>0.6</v>
      </c>
      <c r="AT297" s="22" t="s">
        <v>163</v>
      </c>
      <c r="AU297" s="54">
        <v>3.27</v>
      </c>
      <c r="AV297" s="55">
        <v>4</v>
      </c>
      <c r="AW297" s="57">
        <v>0.82</v>
      </c>
      <c r="AX297" s="14" t="s">
        <v>163</v>
      </c>
      <c r="AY297" s="54">
        <v>2.24</v>
      </c>
      <c r="AZ297" s="62">
        <v>3</v>
      </c>
      <c r="BA297" s="56">
        <v>0.75</v>
      </c>
      <c r="BB297" s="11"/>
      <c r="BC297" s="126"/>
      <c r="BD297" s="65"/>
      <c r="BE297" s="57"/>
      <c r="BF297" s="169"/>
      <c r="BG297" s="189"/>
      <c r="BH297" s="189"/>
      <c r="BI297" s="190"/>
    </row>
    <row r="298" spans="1:61" s="195" customFormat="1" ht="12.75" customHeight="1">
      <c r="A298" s="546">
        <v>1.5</v>
      </c>
      <c r="B298" s="10" t="s">
        <v>408</v>
      </c>
      <c r="C298" s="310"/>
      <c r="D298" s="113"/>
      <c r="E298" s="311"/>
      <c r="F298" s="103">
        <f>S298+W298+AA298+AE298+AI298+AM298+AQ298+AU298+AY298+BC298</f>
        <v>0.47</v>
      </c>
      <c r="G298" s="212">
        <f>T298+X298+AB298+AF298+AJ298+AN298+AR298+AV298+AZ298+BD298</f>
        <v>1</v>
      </c>
      <c r="H298" s="283">
        <f>100*(F298/G298)</f>
        <v>47</v>
      </c>
      <c r="I298" s="273"/>
      <c r="J298" s="405"/>
      <c r="K298" s="617"/>
      <c r="L298" s="286"/>
      <c r="M298" s="287"/>
      <c r="N298" s="282"/>
      <c r="O298" s="505">
        <f>C298+F298+I298+L298</f>
        <v>0.47</v>
      </c>
      <c r="P298" s="392">
        <f>D298+G298+J298+M298</f>
        <v>1</v>
      </c>
      <c r="Q298" s="124">
        <f>100*O298/P298</f>
        <v>47</v>
      </c>
      <c r="R298" s="176"/>
      <c r="S298" s="439"/>
      <c r="T298" s="439"/>
      <c r="U298" s="538"/>
      <c r="V298" s="176"/>
      <c r="W298" s="59"/>
      <c r="X298" s="66"/>
      <c r="Y298" s="124"/>
      <c r="Z298" s="176"/>
      <c r="AA298" s="59"/>
      <c r="AB298" s="66"/>
      <c r="AC298" s="56"/>
      <c r="AD298" s="127"/>
      <c r="AE298" s="69"/>
      <c r="AF298" s="128"/>
      <c r="AG298" s="352"/>
      <c r="AH298" s="14" t="s">
        <v>163</v>
      </c>
      <c r="AI298" s="54">
        <v>0.47</v>
      </c>
      <c r="AJ298" s="61">
        <v>1</v>
      </c>
      <c r="AK298" s="68">
        <f>AI298/AJ298</f>
        <v>0.47</v>
      </c>
      <c r="AL298" s="127"/>
      <c r="AM298" s="69"/>
      <c r="AN298" s="69"/>
      <c r="AO298" s="144"/>
      <c r="AP298" s="127"/>
      <c r="AQ298" s="69"/>
      <c r="AR298" s="69"/>
      <c r="AS298" s="139"/>
      <c r="AT298" s="127"/>
      <c r="AU298" s="69"/>
      <c r="AV298" s="69"/>
      <c r="AW298" s="197"/>
      <c r="AX298" s="196"/>
      <c r="AY298" s="192"/>
      <c r="AZ298" s="676"/>
      <c r="BA298" s="197"/>
      <c r="BB298" s="196"/>
      <c r="BC298" s="192"/>
      <c r="BD298" s="203"/>
      <c r="BE298" s="197"/>
      <c r="BF298" s="196"/>
      <c r="BG298" s="192"/>
      <c r="BH298" s="192"/>
      <c r="BI298" s="197"/>
    </row>
    <row r="299" spans="1:61" s="193" customFormat="1" ht="12.75" customHeight="1">
      <c r="A299" s="546">
        <v>1.5</v>
      </c>
      <c r="B299" s="92" t="s">
        <v>395</v>
      </c>
      <c r="C299" s="310"/>
      <c r="D299" s="112"/>
      <c r="E299" s="311"/>
      <c r="F299" s="103">
        <f>S299+W299+AA299+AE299+AI299+AM299+AQ299+AU299+AY299+BC299</f>
        <v>0.5294117647058824</v>
      </c>
      <c r="G299" s="212">
        <f>T299+X299+AB299+AF299+AJ299+AN299+AR299+AV299+AZ299+BD299</f>
        <v>1</v>
      </c>
      <c r="H299" s="283">
        <f>100*(F299/G299)</f>
        <v>52.94117647058824</v>
      </c>
      <c r="I299" s="291"/>
      <c r="J299" s="411"/>
      <c r="K299" s="282"/>
      <c r="L299" s="291"/>
      <c r="M299" s="281"/>
      <c r="N299" s="282"/>
      <c r="O299" s="504">
        <f>C299+F299+I299+L299</f>
        <v>0.5294117647058824</v>
      </c>
      <c r="P299" s="475">
        <f>D299+G299+J299+M299</f>
        <v>1</v>
      </c>
      <c r="Q299" s="476">
        <f>100*O299/P299</f>
        <v>52.94117647058824</v>
      </c>
      <c r="R299" s="176"/>
      <c r="S299" s="439"/>
      <c r="T299" s="439"/>
      <c r="U299" s="538"/>
      <c r="V299" s="176"/>
      <c r="W299" s="59"/>
      <c r="X299" s="66"/>
      <c r="Y299" s="124"/>
      <c r="Z299" s="176"/>
      <c r="AA299" s="59"/>
      <c r="AB299" s="66"/>
      <c r="AC299" s="56"/>
      <c r="AD299" s="213" t="s">
        <v>163</v>
      </c>
      <c r="AE299" s="126">
        <v>0.5294117647058824</v>
      </c>
      <c r="AF299" s="128">
        <v>1</v>
      </c>
      <c r="AG299" s="68">
        <f>AE299/AF299</f>
        <v>0.5294117647058824</v>
      </c>
      <c r="AH299" s="130"/>
      <c r="AI299" s="129"/>
      <c r="AJ299" s="129"/>
      <c r="AK299" s="149"/>
      <c r="AL299" s="130"/>
      <c r="AM299" s="129"/>
      <c r="AN299" s="129"/>
      <c r="AO299" s="149"/>
      <c r="AP299" s="130"/>
      <c r="AQ299" s="129"/>
      <c r="AR299" s="129"/>
      <c r="AS299" s="147"/>
      <c r="AT299" s="130"/>
      <c r="AU299" s="129"/>
      <c r="AV299" s="129"/>
      <c r="AW299" s="197"/>
      <c r="AX299" s="196"/>
      <c r="AY299" s="192"/>
      <c r="AZ299" s="676"/>
      <c r="BA299" s="197"/>
      <c r="BB299" s="196"/>
      <c r="BC299" s="192"/>
      <c r="BD299" s="203"/>
      <c r="BE299" s="197"/>
      <c r="BF299" s="196"/>
      <c r="BG299" s="192"/>
      <c r="BH299" s="192"/>
      <c r="BI299" s="197"/>
    </row>
    <row r="300" spans="1:61" s="188" customFormat="1" ht="12.75" customHeight="1">
      <c r="A300" s="548">
        <v>1.5</v>
      </c>
      <c r="B300" s="9" t="s">
        <v>27</v>
      </c>
      <c r="C300" s="49">
        <f>AU300+AY300</f>
        <v>2.88</v>
      </c>
      <c r="D300" s="50">
        <f>AV300+AZ300</f>
        <v>3</v>
      </c>
      <c r="E300" s="305">
        <f>100*(C300/D300)</f>
        <v>96</v>
      </c>
      <c r="F300" s="103">
        <f>AE300+AI300+AM300+AQ300</f>
        <v>5.166666666666666</v>
      </c>
      <c r="G300" s="212">
        <f>AF300+AJ300+AN300+AR300</f>
        <v>7</v>
      </c>
      <c r="H300" s="283">
        <f>100*(F300/G300)</f>
        <v>73.8095238095238</v>
      </c>
      <c r="I300" s="115"/>
      <c r="J300" s="116"/>
      <c r="K300" s="276"/>
      <c r="L300" s="122"/>
      <c r="M300" s="121"/>
      <c r="N300" s="435"/>
      <c r="O300" s="505">
        <f>C300+F300+I300+L300</f>
        <v>8.046666666666667</v>
      </c>
      <c r="P300" s="392">
        <f>D300+G300+J300+M300</f>
        <v>10</v>
      </c>
      <c r="Q300" s="124">
        <f>100*O300/P300</f>
        <v>80.46666666666667</v>
      </c>
      <c r="R300" s="176"/>
      <c r="S300" s="439"/>
      <c r="T300" s="439"/>
      <c r="U300" s="538"/>
      <c r="V300" s="176"/>
      <c r="W300" s="59"/>
      <c r="X300" s="66"/>
      <c r="Y300" s="124"/>
      <c r="Z300" s="176"/>
      <c r="AA300" s="59"/>
      <c r="AB300" s="66"/>
      <c r="AC300" s="56"/>
      <c r="AD300" s="213" t="s">
        <v>163</v>
      </c>
      <c r="AE300" s="156">
        <v>1.0666666666666667</v>
      </c>
      <c r="AF300" s="65">
        <v>2</v>
      </c>
      <c r="AG300" s="56">
        <f>AE300/AF300</f>
        <v>0.5333333333333333</v>
      </c>
      <c r="AH300" s="14" t="s">
        <v>163</v>
      </c>
      <c r="AI300" s="54">
        <v>1.58</v>
      </c>
      <c r="AJ300" s="55">
        <v>2</v>
      </c>
      <c r="AK300" s="56">
        <f>AI300/AJ300</f>
        <v>0.79</v>
      </c>
      <c r="AL300" s="14" t="s">
        <v>163</v>
      </c>
      <c r="AM300" s="54">
        <v>0.83</v>
      </c>
      <c r="AN300" s="55">
        <v>1</v>
      </c>
      <c r="AO300" s="56">
        <v>0.83</v>
      </c>
      <c r="AP300" s="14" t="s">
        <v>163</v>
      </c>
      <c r="AQ300" s="54">
        <v>1.69</v>
      </c>
      <c r="AR300" s="55">
        <v>2</v>
      </c>
      <c r="AS300" s="57">
        <v>0.85</v>
      </c>
      <c r="AT300" s="16" t="s">
        <v>165</v>
      </c>
      <c r="AU300" s="54">
        <v>1</v>
      </c>
      <c r="AV300" s="55">
        <v>1</v>
      </c>
      <c r="AW300" s="56">
        <v>1</v>
      </c>
      <c r="AX300" s="16" t="s">
        <v>165</v>
      </c>
      <c r="AY300" s="54">
        <v>1.88</v>
      </c>
      <c r="AZ300" s="62">
        <v>2</v>
      </c>
      <c r="BA300" s="56">
        <v>0.94</v>
      </c>
      <c r="BB300" s="13"/>
      <c r="BC300" s="126"/>
      <c r="BD300" s="65"/>
      <c r="BE300" s="56"/>
      <c r="BF300" s="169"/>
      <c r="BG300" s="189"/>
      <c r="BH300" s="189"/>
      <c r="BI300" s="190"/>
    </row>
    <row r="301" spans="1:61" s="195" customFormat="1" ht="12.75" customHeight="1">
      <c r="A301" s="546">
        <v>1.5</v>
      </c>
      <c r="B301" s="92" t="s">
        <v>397</v>
      </c>
      <c r="C301" s="310"/>
      <c r="D301" s="112"/>
      <c r="E301" s="311"/>
      <c r="F301" s="103">
        <f>S301+W301+AA301+AE301+AI301+AM301+AQ301+AU301+AY301+BC301</f>
        <v>0.31</v>
      </c>
      <c r="G301" s="212">
        <f>T301+X301+AB301+AF301+AJ301+AN301+AR301+AV301+AZ301+BD301</f>
        <v>1</v>
      </c>
      <c r="H301" s="283">
        <f>100*(F301/G301)</f>
        <v>31</v>
      </c>
      <c r="I301" s="291"/>
      <c r="J301" s="411"/>
      <c r="K301" s="282"/>
      <c r="L301" s="291"/>
      <c r="M301" s="281"/>
      <c r="N301" s="282"/>
      <c r="O301" s="504">
        <f>C301+F301+I301+L301</f>
        <v>0.31</v>
      </c>
      <c r="P301" s="475">
        <f>D301+G301+J301+M301</f>
        <v>1</v>
      </c>
      <c r="Q301" s="476">
        <f>100*O301/P301</f>
        <v>31</v>
      </c>
      <c r="R301" s="176"/>
      <c r="S301" s="439"/>
      <c r="T301" s="439"/>
      <c r="U301" s="538"/>
      <c r="V301" s="176"/>
      <c r="W301" s="59"/>
      <c r="X301" s="66"/>
      <c r="Y301" s="124"/>
      <c r="Z301" s="176"/>
      <c r="AA301" s="59"/>
      <c r="AB301" s="66"/>
      <c r="AC301" s="56"/>
      <c r="AD301" s="213" t="s">
        <v>163</v>
      </c>
      <c r="AE301" s="126">
        <v>0.31</v>
      </c>
      <c r="AF301" s="128">
        <v>1</v>
      </c>
      <c r="AG301" s="68">
        <f>AE301/AF301</f>
        <v>0.31</v>
      </c>
      <c r="AH301" s="130"/>
      <c r="AI301" s="129"/>
      <c r="AJ301" s="129"/>
      <c r="AK301" s="149"/>
      <c r="AL301" s="130"/>
      <c r="AM301" s="129"/>
      <c r="AN301" s="129"/>
      <c r="AO301" s="149"/>
      <c r="AP301" s="130"/>
      <c r="AQ301" s="129"/>
      <c r="AR301" s="129"/>
      <c r="AS301" s="147"/>
      <c r="AT301" s="130"/>
      <c r="AU301" s="129"/>
      <c r="AV301" s="129"/>
      <c r="AW301" s="197"/>
      <c r="AX301" s="196"/>
      <c r="AY301" s="192"/>
      <c r="AZ301" s="676"/>
      <c r="BA301" s="197"/>
      <c r="BB301" s="196"/>
      <c r="BC301" s="192"/>
      <c r="BD301" s="203"/>
      <c r="BE301" s="197"/>
      <c r="BF301" s="196"/>
      <c r="BG301" s="192"/>
      <c r="BH301" s="192"/>
      <c r="BI301" s="197"/>
    </row>
    <row r="302" spans="1:61" s="188" customFormat="1" ht="12.75" customHeight="1">
      <c r="A302" s="548">
        <v>1.5</v>
      </c>
      <c r="B302" s="2" t="s">
        <v>37</v>
      </c>
      <c r="C302" s="111"/>
      <c r="D302" s="112"/>
      <c r="E302" s="306"/>
      <c r="F302" s="103">
        <f>S302+W302+AA302+AE302+AI302+AM302+AQ302+AU302+AY302+BC302</f>
        <v>1.3399999999999999</v>
      </c>
      <c r="G302" s="212">
        <f>T302+X302+AB302+AF302+AJ302+AN302+AR302+AV302+AZ302+BD302</f>
        <v>2</v>
      </c>
      <c r="H302" s="283">
        <f>100*(F302/G302)</f>
        <v>67</v>
      </c>
      <c r="I302" s="115"/>
      <c r="J302" s="116"/>
      <c r="K302" s="276"/>
      <c r="L302" s="122"/>
      <c r="M302" s="121"/>
      <c r="N302" s="435"/>
      <c r="O302" s="505">
        <f>C302+F302+I302+L302</f>
        <v>1.3399999999999999</v>
      </c>
      <c r="P302" s="392">
        <f>D302+G302+J302+M302</f>
        <v>2</v>
      </c>
      <c r="Q302" s="124">
        <f>100*O302/P302</f>
        <v>67</v>
      </c>
      <c r="R302" s="176"/>
      <c r="S302" s="439"/>
      <c r="T302" s="439"/>
      <c r="U302" s="538"/>
      <c r="V302" s="176"/>
      <c r="W302" s="59"/>
      <c r="X302" s="66"/>
      <c r="Y302" s="124"/>
      <c r="Z302" s="176"/>
      <c r="AA302" s="59"/>
      <c r="AB302" s="66"/>
      <c r="AC302" s="56"/>
      <c r="AD302" s="13"/>
      <c r="AE302" s="59"/>
      <c r="AF302" s="132"/>
      <c r="AG302" s="56"/>
      <c r="AH302" s="13"/>
      <c r="AI302" s="54"/>
      <c r="AJ302" s="55"/>
      <c r="AK302" s="56"/>
      <c r="AL302" s="13"/>
      <c r="AM302" s="54"/>
      <c r="AN302" s="55"/>
      <c r="AO302" s="56"/>
      <c r="AP302" s="14" t="s">
        <v>163</v>
      </c>
      <c r="AQ302" s="54">
        <v>0.77</v>
      </c>
      <c r="AR302" s="55">
        <v>1</v>
      </c>
      <c r="AS302" s="57">
        <v>0.77</v>
      </c>
      <c r="AT302" s="13"/>
      <c r="AU302" s="54"/>
      <c r="AV302" s="55"/>
      <c r="AW302" s="56"/>
      <c r="AX302" s="13"/>
      <c r="AY302" s="54"/>
      <c r="AZ302" s="62"/>
      <c r="BA302" s="56"/>
      <c r="BB302" s="14" t="s">
        <v>163</v>
      </c>
      <c r="BC302" s="126">
        <v>0.57</v>
      </c>
      <c r="BD302" s="65">
        <v>1</v>
      </c>
      <c r="BE302" s="56">
        <v>0.57</v>
      </c>
      <c r="BF302" s="169"/>
      <c r="BG302" s="189"/>
      <c r="BH302" s="189"/>
      <c r="BI302" s="190"/>
    </row>
    <row r="303" spans="1:61" s="195" customFormat="1" ht="12.75" customHeight="1">
      <c r="A303" s="546">
        <v>1.5</v>
      </c>
      <c r="B303" s="702" t="s">
        <v>409</v>
      </c>
      <c r="C303" s="310"/>
      <c r="D303" s="113"/>
      <c r="E303" s="311"/>
      <c r="F303" s="103">
        <f>S303+W303+AA303+AE303+AI303+AM303+AQ303+AU303+AY303+BC303</f>
        <v>0.61</v>
      </c>
      <c r="G303" s="212">
        <f>T303+X303+AB303+AF303+AJ303+AN303+AR303+AV303+AZ303+BD303</f>
        <v>1</v>
      </c>
      <c r="H303" s="283">
        <f>100*(F303/G303)</f>
        <v>61</v>
      </c>
      <c r="I303" s="275"/>
      <c r="J303" s="405"/>
      <c r="K303" s="274"/>
      <c r="L303" s="286"/>
      <c r="M303" s="170"/>
      <c r="N303" s="436"/>
      <c r="O303" s="504">
        <f>C303+F303+I303+L303</f>
        <v>0.61</v>
      </c>
      <c r="P303" s="475">
        <f>D303+G303+J303+M303</f>
        <v>1</v>
      </c>
      <c r="Q303" s="476">
        <f>100*O303/P303</f>
        <v>61</v>
      </c>
      <c r="R303" s="176"/>
      <c r="S303" s="439"/>
      <c r="T303" s="439"/>
      <c r="U303" s="538"/>
      <c r="V303" s="176"/>
      <c r="W303" s="59"/>
      <c r="X303" s="66"/>
      <c r="Y303" s="124"/>
      <c r="Z303" s="176"/>
      <c r="AA303" s="59"/>
      <c r="AB303" s="66"/>
      <c r="AC303" s="56"/>
      <c r="AD303" s="136"/>
      <c r="AE303" s="61"/>
      <c r="AF303" s="54"/>
      <c r="AG303" s="352"/>
      <c r="AH303" s="14" t="s">
        <v>163</v>
      </c>
      <c r="AI303" s="54">
        <v>0.61</v>
      </c>
      <c r="AJ303" s="67">
        <v>1</v>
      </c>
      <c r="AK303" s="68">
        <f>AI303/AJ303</f>
        <v>0.61</v>
      </c>
      <c r="AL303" s="136"/>
      <c r="AM303" s="67"/>
      <c r="AN303" s="79"/>
      <c r="AO303" s="142"/>
      <c r="AP303" s="136"/>
      <c r="AQ303" s="67"/>
      <c r="AR303" s="79"/>
      <c r="AS303" s="146"/>
      <c r="AT303" s="136"/>
      <c r="AU303" s="61"/>
      <c r="AV303" s="79"/>
      <c r="AW303" s="197"/>
      <c r="AX303" s="196"/>
      <c r="AY303" s="192"/>
      <c r="AZ303" s="676"/>
      <c r="BA303" s="197"/>
      <c r="BB303" s="196"/>
      <c r="BC303" s="192"/>
      <c r="BD303" s="203"/>
      <c r="BE303" s="197"/>
      <c r="BF303" s="196"/>
      <c r="BG303" s="192"/>
      <c r="BH303" s="192"/>
      <c r="BI303" s="197"/>
    </row>
    <row r="304" spans="1:61" s="195" customFormat="1" ht="12.75" customHeight="1">
      <c r="A304" s="546">
        <v>1.5</v>
      </c>
      <c r="B304" s="2" t="s">
        <v>428</v>
      </c>
      <c r="C304" s="310"/>
      <c r="D304" s="112"/>
      <c r="E304" s="311"/>
      <c r="F304" s="103">
        <f>S304+W304+AA304+AE304+AI304+AM304+AQ304+AU304+AY304+BC304</f>
        <v>0.68</v>
      </c>
      <c r="G304" s="212">
        <f>T304+X304+AB304+AF304+AJ304+AN304+AR304+AV304+AZ304+BD304</f>
        <v>1</v>
      </c>
      <c r="H304" s="283">
        <f>100*(F304/G304)</f>
        <v>68</v>
      </c>
      <c r="I304" s="273"/>
      <c r="J304" s="405"/>
      <c r="K304" s="274"/>
      <c r="L304" s="286"/>
      <c r="M304" s="257"/>
      <c r="N304" s="436"/>
      <c r="O304" s="505">
        <f>C304+F304+I304+L304</f>
        <v>0.68</v>
      </c>
      <c r="P304" s="392">
        <f>D304+G304+J304+M304</f>
        <v>1</v>
      </c>
      <c r="Q304" s="124">
        <f>100*O304/P304</f>
        <v>68</v>
      </c>
      <c r="R304" s="176"/>
      <c r="S304" s="439"/>
      <c r="T304" s="439"/>
      <c r="U304" s="538"/>
      <c r="V304" s="176"/>
      <c r="W304" s="59"/>
      <c r="X304" s="66"/>
      <c r="Y304" s="124"/>
      <c r="Z304" s="176"/>
      <c r="AA304" s="59"/>
      <c r="AB304" s="66"/>
      <c r="AC304" s="56"/>
      <c r="AD304" s="196"/>
      <c r="AE304" s="192"/>
      <c r="AF304" s="203"/>
      <c r="AG304" s="352"/>
      <c r="AH304" s="136"/>
      <c r="AI304" s="67"/>
      <c r="AJ304" s="79"/>
      <c r="AK304" s="142"/>
      <c r="AL304" s="136"/>
      <c r="AM304" s="67"/>
      <c r="AN304" s="79"/>
      <c r="AO304" s="143"/>
      <c r="AP304" s="14" t="s">
        <v>163</v>
      </c>
      <c r="AQ304" s="54">
        <v>0.68</v>
      </c>
      <c r="AR304" s="67">
        <v>1</v>
      </c>
      <c r="AS304" s="76">
        <v>0.68</v>
      </c>
      <c r="AT304" s="136"/>
      <c r="AU304" s="61"/>
      <c r="AV304" s="79"/>
      <c r="AW304" s="197"/>
      <c r="AX304" s="196"/>
      <c r="AY304" s="192"/>
      <c r="AZ304" s="676"/>
      <c r="BA304" s="197"/>
      <c r="BB304" s="196"/>
      <c r="BC304" s="192"/>
      <c r="BD304" s="203"/>
      <c r="BE304" s="197"/>
      <c r="BF304" s="196"/>
      <c r="BG304" s="192"/>
      <c r="BH304" s="192"/>
      <c r="BI304" s="197"/>
    </row>
    <row r="305" spans="1:61" s="188" customFormat="1" ht="12.75" customHeight="1">
      <c r="A305" s="548">
        <v>1.5</v>
      </c>
      <c r="B305" s="9" t="s">
        <v>55</v>
      </c>
      <c r="C305" s="49">
        <v>0.93</v>
      </c>
      <c r="D305" s="50">
        <v>1</v>
      </c>
      <c r="E305" s="305">
        <f>100*(C305/D305)</f>
        <v>93</v>
      </c>
      <c r="F305" s="103">
        <v>0.22</v>
      </c>
      <c r="G305" s="212">
        <v>1</v>
      </c>
      <c r="H305" s="283">
        <f>100*(F305/G305)</f>
        <v>22</v>
      </c>
      <c r="I305" s="115"/>
      <c r="J305" s="116"/>
      <c r="K305" s="276"/>
      <c r="L305" s="122"/>
      <c r="M305" s="121"/>
      <c r="N305" s="435"/>
      <c r="O305" s="504">
        <f>C305+F305+I305+L305</f>
        <v>1.1500000000000001</v>
      </c>
      <c r="P305" s="475">
        <f>D305+G305+J305+M305</f>
        <v>2</v>
      </c>
      <c r="Q305" s="476">
        <f>100*O305/P305</f>
        <v>57.50000000000001</v>
      </c>
      <c r="R305" s="176"/>
      <c r="S305" s="439"/>
      <c r="T305" s="439"/>
      <c r="U305" s="538"/>
      <c r="V305" s="176"/>
      <c r="W305" s="59"/>
      <c r="X305" s="66"/>
      <c r="Y305" s="124"/>
      <c r="Z305" s="176"/>
      <c r="AA305" s="59"/>
      <c r="AB305" s="66"/>
      <c r="AC305" s="56"/>
      <c r="AD305" s="13"/>
      <c r="AE305" s="59"/>
      <c r="AF305" s="132"/>
      <c r="AG305" s="56"/>
      <c r="AH305" s="13"/>
      <c r="AI305" s="54"/>
      <c r="AJ305" s="55"/>
      <c r="AK305" s="56"/>
      <c r="AL305" s="13"/>
      <c r="AM305" s="54"/>
      <c r="AN305" s="55"/>
      <c r="AO305" s="56"/>
      <c r="AP305" s="14" t="s">
        <v>163</v>
      </c>
      <c r="AQ305" s="54">
        <v>0.22</v>
      </c>
      <c r="AR305" s="55">
        <v>1</v>
      </c>
      <c r="AS305" s="57">
        <v>0.22</v>
      </c>
      <c r="AT305" s="16" t="s">
        <v>165</v>
      </c>
      <c r="AU305" s="54">
        <v>0.93</v>
      </c>
      <c r="AV305" s="55">
        <v>1</v>
      </c>
      <c r="AW305" s="56">
        <v>0.93</v>
      </c>
      <c r="AX305" s="13"/>
      <c r="AY305" s="54"/>
      <c r="AZ305" s="62"/>
      <c r="BA305" s="56"/>
      <c r="BB305" s="20"/>
      <c r="BC305" s="652"/>
      <c r="BD305" s="65"/>
      <c r="BE305" s="56"/>
      <c r="BF305" s="169"/>
      <c r="BG305" s="189"/>
      <c r="BH305" s="189"/>
      <c r="BI305" s="190"/>
    </row>
    <row r="306" spans="1:61" s="195" customFormat="1" ht="12.75" customHeight="1">
      <c r="A306" s="546">
        <v>1.5</v>
      </c>
      <c r="B306" s="2" t="s">
        <v>415</v>
      </c>
      <c r="C306" s="310"/>
      <c r="D306" s="112"/>
      <c r="E306" s="311"/>
      <c r="F306" s="103">
        <f>S306+W306+AA306+AE306+AI306+AM306+AQ306+AU306+AY306+BC306</f>
        <v>0.13</v>
      </c>
      <c r="G306" s="212">
        <f>T306+X306+AB306+AF306+AJ306+AN306+AR306+AV306+AZ306+BD306</f>
        <v>1</v>
      </c>
      <c r="H306" s="283">
        <f>100*(F306/G306)</f>
        <v>13</v>
      </c>
      <c r="I306" s="273"/>
      <c r="J306" s="405"/>
      <c r="K306" s="274"/>
      <c r="L306" s="286"/>
      <c r="M306" s="201"/>
      <c r="N306" s="279"/>
      <c r="O306" s="505">
        <f>C306+F306+I306+L306</f>
        <v>0.13</v>
      </c>
      <c r="P306" s="392">
        <f>D306+G306+J306+M306</f>
        <v>1</v>
      </c>
      <c r="Q306" s="124">
        <f>100*O306/P306</f>
        <v>13</v>
      </c>
      <c r="R306" s="176"/>
      <c r="S306" s="439"/>
      <c r="T306" s="439"/>
      <c r="U306" s="538"/>
      <c r="V306" s="176"/>
      <c r="W306" s="59"/>
      <c r="X306" s="66"/>
      <c r="Y306" s="124"/>
      <c r="Z306" s="176"/>
      <c r="AA306" s="59"/>
      <c r="AB306" s="66"/>
      <c r="AC306" s="56"/>
      <c r="AD306" s="136"/>
      <c r="AE306" s="67"/>
      <c r="AF306" s="54"/>
      <c r="AG306" s="352"/>
      <c r="AH306" s="136"/>
      <c r="AI306" s="67"/>
      <c r="AJ306" s="79"/>
      <c r="AK306" s="142"/>
      <c r="AL306" s="651" t="s">
        <v>163</v>
      </c>
      <c r="AM306" s="54">
        <v>0.13</v>
      </c>
      <c r="AN306" s="67">
        <v>1</v>
      </c>
      <c r="AO306" s="68">
        <v>0.13</v>
      </c>
      <c r="AP306" s="148"/>
      <c r="AQ306" s="67"/>
      <c r="AR306" s="79"/>
      <c r="AS306" s="146"/>
      <c r="AT306" s="136"/>
      <c r="AU306" s="61"/>
      <c r="AV306" s="79"/>
      <c r="AW306" s="197"/>
      <c r="AX306" s="196"/>
      <c r="AY306" s="192"/>
      <c r="AZ306" s="676"/>
      <c r="BA306" s="197"/>
      <c r="BB306" s="196"/>
      <c r="BC306" s="192"/>
      <c r="BD306" s="203"/>
      <c r="BE306" s="197"/>
      <c r="BF306" s="196"/>
      <c r="BG306" s="192"/>
      <c r="BH306" s="192"/>
      <c r="BI306" s="197"/>
    </row>
    <row r="307" spans="1:61" s="195" customFormat="1" ht="12.75" customHeight="1">
      <c r="A307" s="546">
        <v>1.5</v>
      </c>
      <c r="B307" s="2" t="s">
        <v>463</v>
      </c>
      <c r="C307" s="310"/>
      <c r="D307" s="112"/>
      <c r="E307" s="311"/>
      <c r="F307" s="103">
        <f>S307+W307+AA307+AE307+AI307+AM307+AQ307+AU307+AY307+BC307</f>
        <v>0.33</v>
      </c>
      <c r="G307" s="212">
        <f>T307+X307+AB307+AF307+AJ307+AN307+AR307+AV307+AZ307+BD307</f>
        <v>1</v>
      </c>
      <c r="H307" s="283">
        <f>100*(F307/G307)</f>
        <v>33</v>
      </c>
      <c r="I307" s="273"/>
      <c r="J307" s="405"/>
      <c r="K307" s="274"/>
      <c r="L307" s="286"/>
      <c r="M307" s="257"/>
      <c r="N307" s="436"/>
      <c r="O307" s="504">
        <f>C307+F307+I307+L307</f>
        <v>0.33</v>
      </c>
      <c r="P307" s="475">
        <f>D307+G307+J307+M307</f>
        <v>1</v>
      </c>
      <c r="Q307" s="476">
        <f>100*O307/P307</f>
        <v>33</v>
      </c>
      <c r="R307" s="176"/>
      <c r="S307" s="439"/>
      <c r="T307" s="439"/>
      <c r="U307" s="538"/>
      <c r="V307" s="176"/>
      <c r="W307" s="59"/>
      <c r="X307" s="66"/>
      <c r="Y307" s="124"/>
      <c r="Z307" s="176"/>
      <c r="AA307" s="59"/>
      <c r="AB307" s="66"/>
      <c r="AC307" s="56"/>
      <c r="AD307" s="136"/>
      <c r="AE307" s="67"/>
      <c r="AF307" s="54"/>
      <c r="AG307" s="352"/>
      <c r="AH307" s="136"/>
      <c r="AI307" s="67"/>
      <c r="AJ307" s="79"/>
      <c r="AK307" s="142"/>
      <c r="AL307" s="136"/>
      <c r="AM307" s="67"/>
      <c r="AN307" s="79"/>
      <c r="AO307" s="197"/>
      <c r="AP307" s="196"/>
      <c r="AQ307" s="192"/>
      <c r="AR307" s="192"/>
      <c r="AS307" s="146"/>
      <c r="AT307" s="136"/>
      <c r="AU307" s="61"/>
      <c r="AV307" s="79"/>
      <c r="AW307" s="197"/>
      <c r="AX307" s="196"/>
      <c r="AY307" s="192"/>
      <c r="AZ307" s="676"/>
      <c r="BA307" s="197"/>
      <c r="BB307" s="14" t="s">
        <v>163</v>
      </c>
      <c r="BC307" s="126">
        <v>0.33</v>
      </c>
      <c r="BD307" s="128">
        <v>1</v>
      </c>
      <c r="BE307" s="68">
        <v>0.33</v>
      </c>
      <c r="BF307" s="196"/>
      <c r="BG307" s="192"/>
      <c r="BH307" s="192"/>
      <c r="BI307" s="197"/>
    </row>
    <row r="308" spans="1:61" s="193" customFormat="1" ht="12.75" customHeight="1">
      <c r="A308" s="546">
        <v>1.5</v>
      </c>
      <c r="B308" s="10" t="s">
        <v>456</v>
      </c>
      <c r="C308" s="310"/>
      <c r="D308" s="113"/>
      <c r="E308" s="311"/>
      <c r="F308" s="103">
        <f>S308+W308+AA308+AE308+AI308+AM308+AQ308+AU308+AY308+BC308</f>
        <v>0.09</v>
      </c>
      <c r="G308" s="212">
        <f>T308+X308+AB308+AF308+AJ308+AN308+AR308+AV308+AZ308+BD308</f>
        <v>1</v>
      </c>
      <c r="H308" s="283">
        <f>100*(F308/G308)</f>
        <v>9</v>
      </c>
      <c r="I308" s="273"/>
      <c r="J308" s="405"/>
      <c r="K308" s="274"/>
      <c r="L308" s="286"/>
      <c r="M308" s="257"/>
      <c r="N308" s="436"/>
      <c r="O308" s="505">
        <f>C308+F308+I308+L308</f>
        <v>0.09</v>
      </c>
      <c r="P308" s="392">
        <f>D308+G308+J308+M308</f>
        <v>1</v>
      </c>
      <c r="Q308" s="124">
        <f>100*O308/P308</f>
        <v>9</v>
      </c>
      <c r="R308" s="176"/>
      <c r="S308" s="439"/>
      <c r="T308" s="439"/>
      <c r="U308" s="538"/>
      <c r="V308" s="176"/>
      <c r="W308" s="59"/>
      <c r="X308" s="66"/>
      <c r="Y308" s="124"/>
      <c r="Z308" s="176"/>
      <c r="AA308" s="59"/>
      <c r="AB308" s="66"/>
      <c r="AC308" s="56"/>
      <c r="AD308" s="136"/>
      <c r="AE308" s="67"/>
      <c r="AF308" s="54"/>
      <c r="AG308" s="352"/>
      <c r="AH308" s="136"/>
      <c r="AI308" s="67"/>
      <c r="AJ308" s="79"/>
      <c r="AK308" s="197"/>
      <c r="AL308" s="196"/>
      <c r="AM308" s="192"/>
      <c r="AN308" s="192"/>
      <c r="AO308" s="142"/>
      <c r="AP308" s="136"/>
      <c r="AQ308" s="67"/>
      <c r="AR308" s="79"/>
      <c r="AS308" s="146"/>
      <c r="AT308" s="136"/>
      <c r="AU308" s="61"/>
      <c r="AV308" s="79"/>
      <c r="AW308" s="197"/>
      <c r="AX308" s="14" t="s">
        <v>163</v>
      </c>
      <c r="AY308" s="54">
        <v>0.09</v>
      </c>
      <c r="AZ308" s="62">
        <v>1</v>
      </c>
      <c r="BA308" s="68">
        <v>0.09</v>
      </c>
      <c r="BB308" s="196"/>
      <c r="BC308" s="192"/>
      <c r="BD308" s="203"/>
      <c r="BE308" s="197"/>
      <c r="BF308" s="196"/>
      <c r="BG308" s="192"/>
      <c r="BH308" s="192"/>
      <c r="BI308" s="197"/>
    </row>
    <row r="309" spans="1:61" s="188" customFormat="1" ht="12.75" customHeight="1">
      <c r="A309" s="546">
        <v>1.5</v>
      </c>
      <c r="B309" s="10" t="s">
        <v>285</v>
      </c>
      <c r="C309" s="49">
        <v>0.74</v>
      </c>
      <c r="D309" s="50">
        <v>1</v>
      </c>
      <c r="E309" s="305">
        <f>100*(C309/D309)</f>
        <v>74</v>
      </c>
      <c r="F309" s="103">
        <v>0.12</v>
      </c>
      <c r="G309" s="212">
        <v>1</v>
      </c>
      <c r="H309" s="283">
        <f>100*(F309/G309)</f>
        <v>12</v>
      </c>
      <c r="I309" s="115"/>
      <c r="J309" s="116"/>
      <c r="K309" s="276"/>
      <c r="L309" s="122"/>
      <c r="M309" s="121"/>
      <c r="N309" s="435"/>
      <c r="O309" s="504">
        <f>C309+F309+I309+L309</f>
        <v>0.86</v>
      </c>
      <c r="P309" s="475">
        <f>D309+G309+J309+M309</f>
        <v>2</v>
      </c>
      <c r="Q309" s="476">
        <f>100*O309/P309</f>
        <v>43</v>
      </c>
      <c r="R309" s="176"/>
      <c r="S309" s="439"/>
      <c r="T309" s="439"/>
      <c r="U309" s="538"/>
      <c r="V309" s="176"/>
      <c r="W309" s="59"/>
      <c r="X309" s="66"/>
      <c r="Y309" s="124"/>
      <c r="Z309" s="176"/>
      <c r="AA309" s="59"/>
      <c r="AB309" s="66"/>
      <c r="AC309" s="56"/>
      <c r="AD309" s="18"/>
      <c r="AE309" s="59"/>
      <c r="AF309" s="132"/>
      <c r="AG309" s="56"/>
      <c r="AH309" s="18"/>
      <c r="AI309" s="54"/>
      <c r="AJ309" s="55"/>
      <c r="AK309" s="56"/>
      <c r="AL309" s="18"/>
      <c r="AM309" s="54"/>
      <c r="AN309" s="55"/>
      <c r="AO309" s="56"/>
      <c r="AP309" s="13"/>
      <c r="AQ309" s="54"/>
      <c r="AR309" s="55"/>
      <c r="AS309" s="57"/>
      <c r="AT309" s="13"/>
      <c r="AU309" s="54"/>
      <c r="AV309" s="55"/>
      <c r="AW309" s="56"/>
      <c r="AX309" s="14" t="s">
        <v>163</v>
      </c>
      <c r="AY309" s="54">
        <v>0.12</v>
      </c>
      <c r="AZ309" s="62">
        <v>1</v>
      </c>
      <c r="BA309" s="56">
        <v>0.12</v>
      </c>
      <c r="BB309" s="16" t="s">
        <v>165</v>
      </c>
      <c r="BC309" s="126">
        <v>0.74</v>
      </c>
      <c r="BD309" s="65">
        <v>1</v>
      </c>
      <c r="BE309" s="56">
        <v>0.74</v>
      </c>
      <c r="BF309" s="169"/>
      <c r="BG309" s="189"/>
      <c r="BH309" s="189"/>
      <c r="BI309" s="190"/>
    </row>
    <row r="310" spans="1:61" s="188" customFormat="1" ht="12.75" customHeight="1">
      <c r="A310" s="546">
        <v>1.5</v>
      </c>
      <c r="B310" s="9" t="s">
        <v>62</v>
      </c>
      <c r="C310" s="111"/>
      <c r="D310" s="112"/>
      <c r="E310" s="306"/>
      <c r="F310" s="103">
        <f>S310+W310+AA310+AE310+AI310+AM310+AQ310+AU310+AY310+BC310</f>
        <v>1.3499999999999999</v>
      </c>
      <c r="G310" s="212">
        <f>T310+X310+AB310+AF310+AJ310+AN310+AR310+AV310+AZ310+BD310</f>
        <v>3</v>
      </c>
      <c r="H310" s="283">
        <f>100*(F310/G310)</f>
        <v>44.99999999999999</v>
      </c>
      <c r="I310" s="115"/>
      <c r="J310" s="116"/>
      <c r="K310" s="276"/>
      <c r="L310" s="122"/>
      <c r="M310" s="121"/>
      <c r="N310" s="435"/>
      <c r="O310" s="505">
        <f>C310+F310+I310+L310</f>
        <v>1.3499999999999999</v>
      </c>
      <c r="P310" s="392">
        <f>D310+G310+J310+M310</f>
        <v>3</v>
      </c>
      <c r="Q310" s="124">
        <f>100*O310/P310</f>
        <v>45</v>
      </c>
      <c r="R310" s="176"/>
      <c r="S310" s="439"/>
      <c r="T310" s="439"/>
      <c r="U310" s="538"/>
      <c r="V310" s="176"/>
      <c r="W310" s="59"/>
      <c r="X310" s="66"/>
      <c r="Y310" s="124"/>
      <c r="Z310" s="176"/>
      <c r="AA310" s="59"/>
      <c r="AB310" s="66"/>
      <c r="AC310" s="56"/>
      <c r="AD310" s="13"/>
      <c r="AE310" s="59"/>
      <c r="AF310" s="132"/>
      <c r="AG310" s="56"/>
      <c r="AH310" s="13"/>
      <c r="AI310" s="54"/>
      <c r="AJ310" s="55"/>
      <c r="AK310" s="56"/>
      <c r="AL310" s="13"/>
      <c r="AM310" s="54"/>
      <c r="AN310" s="55"/>
      <c r="AO310" s="56"/>
      <c r="AP310" s="14" t="s">
        <v>163</v>
      </c>
      <c r="AQ310" s="54">
        <v>0.08</v>
      </c>
      <c r="AR310" s="55">
        <v>1</v>
      </c>
      <c r="AS310" s="57">
        <v>0.08</v>
      </c>
      <c r="AT310" s="13"/>
      <c r="AU310" s="54"/>
      <c r="AV310" s="55"/>
      <c r="AW310" s="56"/>
      <c r="AX310" s="14" t="s">
        <v>163</v>
      </c>
      <c r="AY310" s="54">
        <v>0.7</v>
      </c>
      <c r="AZ310" s="62">
        <v>1</v>
      </c>
      <c r="BA310" s="56">
        <v>0.7</v>
      </c>
      <c r="BB310" s="14" t="s">
        <v>163</v>
      </c>
      <c r="BC310" s="126">
        <v>0.57</v>
      </c>
      <c r="BD310" s="65">
        <v>1</v>
      </c>
      <c r="BE310" s="56">
        <v>0.57</v>
      </c>
      <c r="BF310" s="169"/>
      <c r="BG310" s="189"/>
      <c r="BH310" s="189"/>
      <c r="BI310" s="190"/>
    </row>
    <row r="311" spans="1:61" s="187" customFormat="1" ht="12.75" customHeight="1">
      <c r="A311" s="546">
        <v>1.5</v>
      </c>
      <c r="B311" s="9" t="s">
        <v>42</v>
      </c>
      <c r="C311" s="111"/>
      <c r="D311" s="112"/>
      <c r="E311" s="306"/>
      <c r="F311" s="103">
        <f>S311+W311+AA311+AE311+AI311+AM311+AQ311+AU311+AY311+BC311</f>
        <v>2.52</v>
      </c>
      <c r="G311" s="212">
        <f>T311+X311+AB311+AF311+AJ311+AN311+AR311+AV311+AZ311+BD311</f>
        <v>4</v>
      </c>
      <c r="H311" s="283">
        <f>100*(F311/G311)</f>
        <v>63</v>
      </c>
      <c r="I311" s="115"/>
      <c r="J311" s="116"/>
      <c r="K311" s="276"/>
      <c r="L311" s="122"/>
      <c r="M311" s="121"/>
      <c r="N311" s="435"/>
      <c r="O311" s="504">
        <f>C311+F311+I311+L311</f>
        <v>2.52</v>
      </c>
      <c r="P311" s="475">
        <f>D311+G311+J311+M311</f>
        <v>4</v>
      </c>
      <c r="Q311" s="476">
        <f>100*O311/P311</f>
        <v>63</v>
      </c>
      <c r="R311" s="176"/>
      <c r="S311" s="439"/>
      <c r="T311" s="439"/>
      <c r="U311" s="538"/>
      <c r="V311" s="176"/>
      <c r="W311" s="59"/>
      <c r="X311" s="66"/>
      <c r="Y311" s="124"/>
      <c r="Z311" s="176"/>
      <c r="AA311" s="59"/>
      <c r="AB311" s="66"/>
      <c r="AC311" s="56"/>
      <c r="AD311" s="13"/>
      <c r="AE311" s="59"/>
      <c r="AF311" s="132"/>
      <c r="AG311" s="56"/>
      <c r="AH311" s="13"/>
      <c r="AI311" s="54"/>
      <c r="AJ311" s="55"/>
      <c r="AK311" s="56"/>
      <c r="AL311" s="13"/>
      <c r="AM311" s="54"/>
      <c r="AN311" s="55"/>
      <c r="AO311" s="56"/>
      <c r="AP311" s="14" t="s">
        <v>163</v>
      </c>
      <c r="AQ311" s="54">
        <v>0.5</v>
      </c>
      <c r="AR311" s="55">
        <v>1</v>
      </c>
      <c r="AS311" s="57">
        <v>0.5</v>
      </c>
      <c r="AT311" s="14" t="s">
        <v>163</v>
      </c>
      <c r="AU311" s="54">
        <v>0.8</v>
      </c>
      <c r="AV311" s="55">
        <v>1</v>
      </c>
      <c r="AW311" s="56">
        <v>0.8</v>
      </c>
      <c r="AX311" s="14" t="s">
        <v>163</v>
      </c>
      <c r="AY311" s="54">
        <v>0.7</v>
      </c>
      <c r="AZ311" s="62">
        <v>1</v>
      </c>
      <c r="BA311" s="56">
        <v>0.7</v>
      </c>
      <c r="BB311" s="14" t="s">
        <v>163</v>
      </c>
      <c r="BC311" s="126">
        <v>0.52</v>
      </c>
      <c r="BD311" s="65">
        <v>1</v>
      </c>
      <c r="BE311" s="56">
        <v>0.52</v>
      </c>
      <c r="BF311" s="169"/>
      <c r="BG311" s="189"/>
      <c r="BH311" s="189"/>
      <c r="BI311" s="190"/>
    </row>
    <row r="312" spans="1:61" s="188" customFormat="1" ht="12.75" customHeight="1">
      <c r="A312" s="548">
        <v>1.5</v>
      </c>
      <c r="B312" s="9" t="s">
        <v>30</v>
      </c>
      <c r="C312" s="111"/>
      <c r="D312" s="112"/>
      <c r="E312" s="306"/>
      <c r="F312" s="103">
        <f>S312+W312+AA312+AE312+AI312+AM312+AQ312+AU312+AY312+BC312</f>
        <v>2.22</v>
      </c>
      <c r="G312" s="212">
        <f>T312+X312+AB312+AF312+AJ312+AN312+AR312+AV312+AZ312+BD312</f>
        <v>3</v>
      </c>
      <c r="H312" s="283">
        <f>100*(F312/G312)</f>
        <v>74.00000000000001</v>
      </c>
      <c r="I312" s="115"/>
      <c r="J312" s="116"/>
      <c r="K312" s="276"/>
      <c r="L312" s="122"/>
      <c r="M312" s="121"/>
      <c r="N312" s="435"/>
      <c r="O312" s="505">
        <f>C312+F312+I312+L312</f>
        <v>2.22</v>
      </c>
      <c r="P312" s="392">
        <f>D312+G312+J312+M312</f>
        <v>3</v>
      </c>
      <c r="Q312" s="124">
        <f>100*O312/P312</f>
        <v>74.00000000000001</v>
      </c>
      <c r="R312" s="176"/>
      <c r="S312" s="439"/>
      <c r="T312" s="439"/>
      <c r="U312" s="538"/>
      <c r="V312" s="176"/>
      <c r="W312" s="59"/>
      <c r="X312" s="66"/>
      <c r="Y312" s="124"/>
      <c r="Z312" s="176"/>
      <c r="AA312" s="59"/>
      <c r="AB312" s="66"/>
      <c r="AC312" s="56"/>
      <c r="AD312" s="715"/>
      <c r="AE312" s="59"/>
      <c r="AF312" s="132"/>
      <c r="AG312" s="56"/>
      <c r="AH312" s="13"/>
      <c r="AI312" s="54"/>
      <c r="AJ312" s="55"/>
      <c r="AK312" s="56"/>
      <c r="AL312" s="13"/>
      <c r="AM312" s="54"/>
      <c r="AN312" s="55"/>
      <c r="AO312" s="56"/>
      <c r="AP312" s="14" t="s">
        <v>163</v>
      </c>
      <c r="AQ312" s="54">
        <v>1.54</v>
      </c>
      <c r="AR312" s="55">
        <v>2</v>
      </c>
      <c r="AS312" s="57">
        <v>0.77</v>
      </c>
      <c r="AT312" s="13"/>
      <c r="AU312" s="54"/>
      <c r="AV312" s="55"/>
      <c r="AW312" s="56"/>
      <c r="AX312" s="14" t="s">
        <v>163</v>
      </c>
      <c r="AY312" s="54">
        <v>0.68</v>
      </c>
      <c r="AZ312" s="62">
        <v>1</v>
      </c>
      <c r="BA312" s="56">
        <v>0.68</v>
      </c>
      <c r="BB312" s="18"/>
      <c r="BC312" s="126"/>
      <c r="BD312" s="66"/>
      <c r="BE312" s="56"/>
      <c r="BF312" s="169"/>
      <c r="BG312" s="189"/>
      <c r="BH312" s="189"/>
      <c r="BI312" s="190"/>
    </row>
    <row r="313" spans="1:61" s="187" customFormat="1" ht="12.75" customHeight="1">
      <c r="A313" s="546">
        <v>1.5</v>
      </c>
      <c r="B313" s="9" t="s">
        <v>222</v>
      </c>
      <c r="C313" s="111"/>
      <c r="D313" s="112"/>
      <c r="E313" s="306"/>
      <c r="F313" s="103">
        <f>S313+W313+AA313+AE313+AI313+AM313+AQ313+AU313+AY313+BC313</f>
        <v>3.96</v>
      </c>
      <c r="G313" s="212">
        <f>T313+X313+AB313+AF313+AJ313+AN313+AR313+AV313+AZ313+BD313</f>
        <v>5</v>
      </c>
      <c r="H313" s="283">
        <f>100*(F313/G313)</f>
        <v>79.2</v>
      </c>
      <c r="I313" s="115"/>
      <c r="J313" s="116"/>
      <c r="K313" s="276"/>
      <c r="L313" s="122"/>
      <c r="M313" s="121"/>
      <c r="N313" s="435"/>
      <c r="O313" s="504">
        <f>C313+F313+I313+L313</f>
        <v>3.96</v>
      </c>
      <c r="P313" s="475">
        <f>D313+G313+J313+M313</f>
        <v>5</v>
      </c>
      <c r="Q313" s="476">
        <f>100*O313/P313</f>
        <v>79.2</v>
      </c>
      <c r="R313" s="176"/>
      <c r="S313" s="439"/>
      <c r="T313" s="439"/>
      <c r="U313" s="538"/>
      <c r="V313" s="176"/>
      <c r="W313" s="59"/>
      <c r="X313" s="66"/>
      <c r="Y313" s="124"/>
      <c r="Z313" s="176"/>
      <c r="AA313" s="59"/>
      <c r="AB313" s="66"/>
      <c r="AC313" s="56"/>
      <c r="AD313" s="715"/>
      <c r="AE313" s="59"/>
      <c r="AF313" s="132"/>
      <c r="AG313" s="56"/>
      <c r="AH313" s="13"/>
      <c r="AI313" s="54"/>
      <c r="AJ313" s="55"/>
      <c r="AK313" s="56"/>
      <c r="AL313" s="13"/>
      <c r="AM313" s="54"/>
      <c r="AN313" s="55"/>
      <c r="AO313" s="56"/>
      <c r="AP313" s="13"/>
      <c r="AQ313" s="54"/>
      <c r="AR313" s="55"/>
      <c r="AS313" s="57"/>
      <c r="AT313" s="14" t="s">
        <v>163</v>
      </c>
      <c r="AU313" s="54">
        <v>0.93</v>
      </c>
      <c r="AV313" s="55">
        <v>1</v>
      </c>
      <c r="AW313" s="56">
        <v>0.93</v>
      </c>
      <c r="AX313" s="14" t="s">
        <v>163</v>
      </c>
      <c r="AY313" s="54">
        <v>3.03</v>
      </c>
      <c r="AZ313" s="62">
        <v>4</v>
      </c>
      <c r="BA313" s="56">
        <v>0.76</v>
      </c>
      <c r="BB313" s="13"/>
      <c r="BC313" s="126"/>
      <c r="BD313" s="65"/>
      <c r="BE313" s="56"/>
      <c r="BF313" s="169"/>
      <c r="BG313" s="189"/>
      <c r="BH313" s="189"/>
      <c r="BI313" s="190"/>
    </row>
    <row r="314" spans="1:61" s="193" customFormat="1" ht="12.75" customHeight="1">
      <c r="A314" s="546">
        <v>1.5</v>
      </c>
      <c r="B314" s="10" t="s">
        <v>457</v>
      </c>
      <c r="C314" s="310"/>
      <c r="D314" s="112"/>
      <c r="E314" s="311"/>
      <c r="F314" s="103">
        <f>S314+W314+AA314+AE314+AI314+AM314+AQ314+AU314+AY314+BC314</f>
        <v>0.21</v>
      </c>
      <c r="G314" s="212">
        <f>T314+X314+AB314+AF314+AJ314+AN314+AR314+AV314+AZ314+BD314</f>
        <v>1</v>
      </c>
      <c r="H314" s="283">
        <f>100*(F314/G314)</f>
        <v>21</v>
      </c>
      <c r="I314" s="273"/>
      <c r="J314" s="405"/>
      <c r="K314" s="274"/>
      <c r="L314" s="286"/>
      <c r="M314" s="257"/>
      <c r="N314" s="436"/>
      <c r="O314" s="505">
        <f>C314+F314+I314+L314</f>
        <v>0.21</v>
      </c>
      <c r="P314" s="392">
        <f>D314+G314+J314+M314</f>
        <v>1</v>
      </c>
      <c r="Q314" s="124">
        <f>100*O314/P314</f>
        <v>21</v>
      </c>
      <c r="R314" s="176"/>
      <c r="S314" s="439"/>
      <c r="T314" s="439"/>
      <c r="U314" s="538"/>
      <c r="V314" s="176"/>
      <c r="W314" s="59"/>
      <c r="X314" s="66"/>
      <c r="Y314" s="124"/>
      <c r="Z314" s="176"/>
      <c r="AA314" s="59"/>
      <c r="AB314" s="66"/>
      <c r="AC314" s="56"/>
      <c r="AD314" s="71"/>
      <c r="AE314" s="67"/>
      <c r="AF314" s="54"/>
      <c r="AG314" s="352"/>
      <c r="AH314" s="136"/>
      <c r="AI314" s="67"/>
      <c r="AJ314" s="79"/>
      <c r="AK314" s="197"/>
      <c r="AL314" s="196"/>
      <c r="AM314" s="192"/>
      <c r="AN314" s="192"/>
      <c r="AO314" s="142"/>
      <c r="AP314" s="136"/>
      <c r="AQ314" s="67"/>
      <c r="AR314" s="79"/>
      <c r="AS314" s="146"/>
      <c r="AT314" s="136"/>
      <c r="AU314" s="61"/>
      <c r="AV314" s="79"/>
      <c r="AW314" s="197"/>
      <c r="AX314" s="14" t="s">
        <v>163</v>
      </c>
      <c r="AY314" s="54">
        <v>0.21</v>
      </c>
      <c r="AZ314" s="62">
        <v>1</v>
      </c>
      <c r="BA314" s="68">
        <v>0.21</v>
      </c>
      <c r="BB314" s="196"/>
      <c r="BC314" s="192"/>
      <c r="BD314" s="203"/>
      <c r="BE314" s="197"/>
      <c r="BF314" s="196"/>
      <c r="BG314" s="192"/>
      <c r="BH314" s="192"/>
      <c r="BI314" s="197"/>
    </row>
    <row r="315" spans="1:61" s="187" customFormat="1" ht="12.75" customHeight="1">
      <c r="A315" s="548">
        <v>1.5</v>
      </c>
      <c r="B315" s="9" t="s">
        <v>32</v>
      </c>
      <c r="C315" s="111"/>
      <c r="D315" s="112"/>
      <c r="E315" s="306"/>
      <c r="F315" s="103">
        <f>S315+W315+AA315+AE315+AI315+AM315+AQ315+AU315+AY315+BC315</f>
        <v>3.1199999999999997</v>
      </c>
      <c r="G315" s="212">
        <f>T315+X315+AB315+AF315+AJ315+AN315+AR315+AV315+AZ315+BD315</f>
        <v>4</v>
      </c>
      <c r="H315" s="283">
        <f>100*(F315/G315)</f>
        <v>77.99999999999999</v>
      </c>
      <c r="I315" s="115"/>
      <c r="J315" s="116"/>
      <c r="K315" s="276"/>
      <c r="L315" s="122"/>
      <c r="M315" s="121"/>
      <c r="N315" s="435"/>
      <c r="O315" s="504">
        <f>C315+F315+I315+L315</f>
        <v>3.1199999999999997</v>
      </c>
      <c r="P315" s="475">
        <f>D315+G315+J315+M315</f>
        <v>4</v>
      </c>
      <c r="Q315" s="476">
        <f>100*O315/P315</f>
        <v>77.99999999999999</v>
      </c>
      <c r="R315" s="176"/>
      <c r="S315" s="439"/>
      <c r="T315" s="439"/>
      <c r="U315" s="538"/>
      <c r="V315" s="176"/>
      <c r="W315" s="59"/>
      <c r="X315" s="66"/>
      <c r="Y315" s="124"/>
      <c r="Z315" s="176"/>
      <c r="AA315" s="59"/>
      <c r="AB315" s="66"/>
      <c r="AC315" s="56"/>
      <c r="AD315" s="13"/>
      <c r="AE315" s="59"/>
      <c r="AF315" s="132"/>
      <c r="AG315" s="56"/>
      <c r="AH315" s="14" t="s">
        <v>163</v>
      </c>
      <c r="AI315" s="54">
        <v>0.75</v>
      </c>
      <c r="AJ315" s="55">
        <v>1</v>
      </c>
      <c r="AK315" s="56">
        <f>AI315/AJ315</f>
        <v>0.75</v>
      </c>
      <c r="AL315" s="13"/>
      <c r="AM315" s="54"/>
      <c r="AN315" s="55"/>
      <c r="AO315" s="56"/>
      <c r="AP315" s="14" t="s">
        <v>163</v>
      </c>
      <c r="AQ315" s="54">
        <v>0.97</v>
      </c>
      <c r="AR315" s="55">
        <v>1</v>
      </c>
      <c r="AS315" s="57">
        <v>0.97</v>
      </c>
      <c r="AT315" s="14" t="s">
        <v>163</v>
      </c>
      <c r="AU315" s="54">
        <v>0.5</v>
      </c>
      <c r="AV315" s="55">
        <v>1</v>
      </c>
      <c r="AW315" s="56">
        <v>0.5</v>
      </c>
      <c r="AX315" s="14" t="s">
        <v>163</v>
      </c>
      <c r="AY315" s="54">
        <v>0.9</v>
      </c>
      <c r="AZ315" s="62">
        <v>1</v>
      </c>
      <c r="BA315" s="56">
        <v>0.9</v>
      </c>
      <c r="BB315" s="13"/>
      <c r="BC315" s="126"/>
      <c r="BD315" s="65"/>
      <c r="BE315" s="56"/>
      <c r="BF315" s="169"/>
      <c r="BG315" s="189"/>
      <c r="BH315" s="189"/>
      <c r="BI315" s="190"/>
    </row>
    <row r="316" spans="1:61" s="195" customFormat="1" ht="12.75" customHeight="1">
      <c r="A316" s="546">
        <v>1.5</v>
      </c>
      <c r="B316" s="10" t="s">
        <v>458</v>
      </c>
      <c r="C316" s="310"/>
      <c r="D316" s="113"/>
      <c r="E316" s="311"/>
      <c r="F316" s="103">
        <f>S316+W316+AA316+AE316+AI316+AM316+AQ316+AU316+AY316+BC316</f>
        <v>0.09</v>
      </c>
      <c r="G316" s="212">
        <f>T316+X316+AB316+AF316+AJ316+AN316+AR316+AV316+AZ316+BD316</f>
        <v>1</v>
      </c>
      <c r="H316" s="283">
        <f>100*(F316/G316)</f>
        <v>9</v>
      </c>
      <c r="I316" s="273"/>
      <c r="J316" s="405"/>
      <c r="K316" s="274"/>
      <c r="L316" s="286"/>
      <c r="M316" s="257"/>
      <c r="N316" s="436"/>
      <c r="O316" s="505">
        <f>C316+F316+I316+L316</f>
        <v>0.09</v>
      </c>
      <c r="P316" s="392">
        <f>D316+G316+J316+M316</f>
        <v>1</v>
      </c>
      <c r="Q316" s="124">
        <f>100*O316/P316</f>
        <v>9</v>
      </c>
      <c r="R316" s="176"/>
      <c r="S316" s="439"/>
      <c r="T316" s="439"/>
      <c r="U316" s="538"/>
      <c r="V316" s="176"/>
      <c r="W316" s="59"/>
      <c r="X316" s="66"/>
      <c r="Y316" s="124"/>
      <c r="Z316" s="176"/>
      <c r="AA316" s="59"/>
      <c r="AB316" s="66"/>
      <c r="AC316" s="56"/>
      <c r="AD316" s="136"/>
      <c r="AE316" s="67"/>
      <c r="AF316" s="54"/>
      <c r="AG316" s="352"/>
      <c r="AH316" s="136"/>
      <c r="AI316" s="67"/>
      <c r="AJ316" s="79"/>
      <c r="AK316" s="197"/>
      <c r="AL316" s="196"/>
      <c r="AM316" s="192"/>
      <c r="AN316" s="192"/>
      <c r="AO316" s="142"/>
      <c r="AP316" s="136"/>
      <c r="AQ316" s="67"/>
      <c r="AR316" s="79"/>
      <c r="AS316" s="146"/>
      <c r="AT316" s="136"/>
      <c r="AU316" s="61"/>
      <c r="AV316" s="79"/>
      <c r="AW316" s="197"/>
      <c r="AX316" s="14" t="s">
        <v>163</v>
      </c>
      <c r="AY316" s="54">
        <v>0.09</v>
      </c>
      <c r="AZ316" s="62">
        <v>1</v>
      </c>
      <c r="BA316" s="68">
        <v>0.09</v>
      </c>
      <c r="BB316" s="196"/>
      <c r="BC316" s="192"/>
      <c r="BD316" s="203"/>
      <c r="BE316" s="197"/>
      <c r="BF316" s="196"/>
      <c r="BG316" s="192"/>
      <c r="BH316" s="192"/>
      <c r="BI316" s="197"/>
    </row>
    <row r="317" spans="1:61" s="188" customFormat="1" ht="12.75" customHeight="1">
      <c r="A317" s="548">
        <v>1.5</v>
      </c>
      <c r="B317" s="10" t="s">
        <v>288</v>
      </c>
      <c r="C317" s="111"/>
      <c r="D317" s="113"/>
      <c r="E317" s="306"/>
      <c r="F317" s="103">
        <f>S317+W317+AA317+AE317+AI317+AM317+AQ317+AU317+AY317+BC317</f>
        <v>1.4500000000000002</v>
      </c>
      <c r="G317" s="212">
        <f>T317+X317+AB317+AF317+AJ317+AN317+AR317+AV317+AZ317+BD317</f>
        <v>7</v>
      </c>
      <c r="H317" s="283">
        <f>100*(F317/G317)</f>
        <v>20.714285714285715</v>
      </c>
      <c r="I317" s="115"/>
      <c r="J317" s="116"/>
      <c r="K317" s="276"/>
      <c r="L317" s="122"/>
      <c r="M317" s="121"/>
      <c r="N317" s="435"/>
      <c r="O317" s="504">
        <f>C317+F317+I317+L317</f>
        <v>1.4500000000000002</v>
      </c>
      <c r="P317" s="475">
        <f>D317+G317+J317+M317</f>
        <v>7</v>
      </c>
      <c r="Q317" s="476">
        <f>100*O317/P317</f>
        <v>20.71428571428572</v>
      </c>
      <c r="R317" s="176"/>
      <c r="S317" s="439"/>
      <c r="T317" s="439"/>
      <c r="U317" s="538"/>
      <c r="V317" s="176"/>
      <c r="W317" s="59"/>
      <c r="X317" s="66"/>
      <c r="Y317" s="124"/>
      <c r="Z317" s="176"/>
      <c r="AA317" s="59"/>
      <c r="AB317" s="66"/>
      <c r="AC317" s="56"/>
      <c r="AD317" s="18"/>
      <c r="AE317" s="59"/>
      <c r="AF317" s="132"/>
      <c r="AG317" s="56"/>
      <c r="AH317" s="13"/>
      <c r="AI317" s="54"/>
      <c r="AJ317" s="55"/>
      <c r="AK317" s="56"/>
      <c r="AL317" s="13"/>
      <c r="AM317" s="54"/>
      <c r="AN317" s="55"/>
      <c r="AO317" s="56"/>
      <c r="AP317" s="13"/>
      <c r="AQ317" s="54"/>
      <c r="AR317" s="55"/>
      <c r="AS317" s="57"/>
      <c r="AT317" s="13"/>
      <c r="AU317" s="54"/>
      <c r="AV317" s="55"/>
      <c r="AW317" s="56"/>
      <c r="AX317" s="14" t="s">
        <v>163</v>
      </c>
      <c r="AY317" s="54">
        <v>1.12</v>
      </c>
      <c r="AZ317" s="62">
        <v>5</v>
      </c>
      <c r="BA317" s="56">
        <v>0.22</v>
      </c>
      <c r="BB317" s="14" t="s">
        <v>163</v>
      </c>
      <c r="BC317" s="126">
        <v>0.33</v>
      </c>
      <c r="BD317" s="65">
        <v>2</v>
      </c>
      <c r="BE317" s="56">
        <v>0.17</v>
      </c>
      <c r="BF317" s="169"/>
      <c r="BG317" s="189"/>
      <c r="BH317" s="189"/>
      <c r="BI317" s="190"/>
    </row>
    <row r="318" spans="1:61" s="193" customFormat="1" ht="12.75" customHeight="1">
      <c r="A318" s="546">
        <v>1.5</v>
      </c>
      <c r="B318" s="10" t="s">
        <v>459</v>
      </c>
      <c r="C318" s="310"/>
      <c r="D318" s="113"/>
      <c r="E318" s="311"/>
      <c r="F318" s="103">
        <f>S318+W318+AA318+AE318+AI318+AM318+AQ318+AU318+AY318+BC318</f>
        <v>0.04</v>
      </c>
      <c r="G318" s="212">
        <f>T318+X318+AB318+AF318+AJ318+AN318+AR318+AV318+AZ318+BD318</f>
        <v>1</v>
      </c>
      <c r="H318" s="283">
        <f>100*(F318/G318)</f>
        <v>4</v>
      </c>
      <c r="I318" s="273"/>
      <c r="J318" s="405"/>
      <c r="K318" s="274"/>
      <c r="L318" s="286"/>
      <c r="M318" s="257"/>
      <c r="N318" s="436"/>
      <c r="O318" s="505">
        <f>C318+F318+I318+L318</f>
        <v>0.04</v>
      </c>
      <c r="P318" s="392">
        <f>D318+G318+J318+M318</f>
        <v>1</v>
      </c>
      <c r="Q318" s="124">
        <f>100*O318/P318</f>
        <v>4</v>
      </c>
      <c r="R318" s="176"/>
      <c r="S318" s="439"/>
      <c r="T318" s="439"/>
      <c r="U318" s="538"/>
      <c r="V318" s="176"/>
      <c r="W318" s="59"/>
      <c r="X318" s="66"/>
      <c r="Y318" s="124"/>
      <c r="Z318" s="176"/>
      <c r="AA318" s="59"/>
      <c r="AB318" s="66"/>
      <c r="AC318" s="56"/>
      <c r="AD318" s="136"/>
      <c r="AE318" s="67"/>
      <c r="AF318" s="54"/>
      <c r="AG318" s="352"/>
      <c r="AH318" s="136"/>
      <c r="AI318" s="67"/>
      <c r="AJ318" s="79"/>
      <c r="AK318" s="197"/>
      <c r="AL318" s="196"/>
      <c r="AM318" s="192"/>
      <c r="AN318" s="192"/>
      <c r="AO318" s="231"/>
      <c r="AP318" s="136"/>
      <c r="AQ318" s="61"/>
      <c r="AR318" s="79"/>
      <c r="AS318" s="146"/>
      <c r="AT318" s="136"/>
      <c r="AU318" s="61"/>
      <c r="AV318" s="79"/>
      <c r="AW318" s="197"/>
      <c r="AX318" s="14" t="s">
        <v>163</v>
      </c>
      <c r="AY318" s="54">
        <v>0.04</v>
      </c>
      <c r="AZ318" s="62">
        <v>1</v>
      </c>
      <c r="BA318" s="68">
        <v>0.04</v>
      </c>
      <c r="BB318" s="196"/>
      <c r="BC318" s="192"/>
      <c r="BD318" s="203"/>
      <c r="BE318" s="197"/>
      <c r="BF318" s="196"/>
      <c r="BG318" s="192"/>
      <c r="BH318" s="192"/>
      <c r="BI318" s="197"/>
    </row>
    <row r="319" spans="1:61" s="188" customFormat="1" ht="12.75" customHeight="1">
      <c r="A319" s="548">
        <v>1.5</v>
      </c>
      <c r="B319" s="9" t="s">
        <v>226</v>
      </c>
      <c r="C319" s="49">
        <v>0.43</v>
      </c>
      <c r="D319" s="50">
        <v>1</v>
      </c>
      <c r="E319" s="305">
        <f>100*(C319/D319)</f>
        <v>43</v>
      </c>
      <c r="F319" s="103">
        <v>0.05</v>
      </c>
      <c r="G319" s="212">
        <v>1</v>
      </c>
      <c r="H319" s="283">
        <f>100*(F319/G319)</f>
        <v>5</v>
      </c>
      <c r="I319" s="115"/>
      <c r="J319" s="116"/>
      <c r="K319" s="276"/>
      <c r="L319" s="122"/>
      <c r="M319" s="121"/>
      <c r="N319" s="435"/>
      <c r="O319" s="504">
        <f>C319+F319+I319+L319</f>
        <v>0.48</v>
      </c>
      <c r="P319" s="475">
        <f>D319+G319+J319+M319</f>
        <v>2</v>
      </c>
      <c r="Q319" s="476">
        <f>100*O319/P319</f>
        <v>24</v>
      </c>
      <c r="R319" s="176"/>
      <c r="S319" s="439"/>
      <c r="T319" s="439"/>
      <c r="U319" s="538"/>
      <c r="V319" s="176"/>
      <c r="W319" s="59"/>
      <c r="X319" s="66"/>
      <c r="Y319" s="124"/>
      <c r="Z319" s="176"/>
      <c r="AA319" s="59"/>
      <c r="AB319" s="66"/>
      <c r="AC319" s="56"/>
      <c r="AD319" s="13"/>
      <c r="AE319" s="59"/>
      <c r="AF319" s="132"/>
      <c r="AG319" s="56"/>
      <c r="AH319" s="13"/>
      <c r="AI319" s="54"/>
      <c r="AJ319" s="55"/>
      <c r="AK319" s="56"/>
      <c r="AL319" s="13"/>
      <c r="AM319" s="54"/>
      <c r="AN319" s="55"/>
      <c r="AO319" s="56"/>
      <c r="AP319" s="13"/>
      <c r="AQ319" s="54"/>
      <c r="AR319" s="55"/>
      <c r="AS319" s="57"/>
      <c r="AT319" s="14" t="s">
        <v>163</v>
      </c>
      <c r="AU319" s="54">
        <v>0.05</v>
      </c>
      <c r="AV319" s="55">
        <v>1</v>
      </c>
      <c r="AW319" s="56">
        <v>0.05</v>
      </c>
      <c r="AX319" s="13"/>
      <c r="AY319" s="54"/>
      <c r="AZ319" s="62"/>
      <c r="BA319" s="56"/>
      <c r="BB319" s="16" t="s">
        <v>165</v>
      </c>
      <c r="BC319" s="126">
        <v>0.43</v>
      </c>
      <c r="BD319" s="65">
        <v>1</v>
      </c>
      <c r="BE319" s="56">
        <v>0.43</v>
      </c>
      <c r="BF319" s="169"/>
      <c r="BG319" s="189"/>
      <c r="BH319" s="189"/>
      <c r="BI319" s="190"/>
    </row>
    <row r="320" spans="1:61" s="188" customFormat="1" ht="12.75" customHeight="1">
      <c r="A320" s="548">
        <v>1.5</v>
      </c>
      <c r="B320" s="9" t="s">
        <v>22</v>
      </c>
      <c r="C320" s="111"/>
      <c r="D320" s="112"/>
      <c r="E320" s="306"/>
      <c r="F320" s="103">
        <f>S320+W320+AA320+AE320+AI320+AM320+AQ320+AU320+AY320+BC320</f>
        <v>6.66375</v>
      </c>
      <c r="G320" s="212">
        <f>T320+X320+AB320+AF320+AJ320+AN320+AR320+AV320+AZ320+BD320</f>
        <v>13</v>
      </c>
      <c r="H320" s="283">
        <f>100*(F320/G320)</f>
        <v>51.25961538461539</v>
      </c>
      <c r="I320" s="115"/>
      <c r="J320" s="116"/>
      <c r="K320" s="276"/>
      <c r="L320" s="122"/>
      <c r="M320" s="121"/>
      <c r="N320" s="435"/>
      <c r="O320" s="504">
        <f>C320+F320+I320+L320</f>
        <v>6.66375</v>
      </c>
      <c r="P320" s="475">
        <f>D320+G320+J320+M320</f>
        <v>13</v>
      </c>
      <c r="Q320" s="476">
        <f>100*O320/P320</f>
        <v>51.25961538461539</v>
      </c>
      <c r="R320" s="176"/>
      <c r="S320" s="439"/>
      <c r="T320" s="439"/>
      <c r="U320" s="538"/>
      <c r="V320" s="176"/>
      <c r="W320" s="59"/>
      <c r="X320" s="66"/>
      <c r="Y320" s="124"/>
      <c r="Z320" s="176"/>
      <c r="AA320" s="59"/>
      <c r="AB320" s="66"/>
      <c r="AC320" s="56"/>
      <c r="AD320" s="13"/>
      <c r="AE320" s="59"/>
      <c r="AF320" s="132"/>
      <c r="AG320" s="56"/>
      <c r="AH320" s="14" t="s">
        <v>163</v>
      </c>
      <c r="AI320" s="54">
        <v>0.34375</v>
      </c>
      <c r="AJ320" s="55">
        <v>1</v>
      </c>
      <c r="AK320" s="56">
        <f>AI320/AJ320</f>
        <v>0.34375</v>
      </c>
      <c r="AL320" s="13"/>
      <c r="AM320" s="54"/>
      <c r="AN320" s="55"/>
      <c r="AO320" s="56"/>
      <c r="AP320" s="14" t="s">
        <v>163</v>
      </c>
      <c r="AQ320" s="54">
        <v>2.06</v>
      </c>
      <c r="AR320" s="55">
        <v>3</v>
      </c>
      <c r="AS320" s="57">
        <v>0.69</v>
      </c>
      <c r="AT320" s="14" t="s">
        <v>163</v>
      </c>
      <c r="AU320" s="54">
        <v>3.51</v>
      </c>
      <c r="AV320" s="55">
        <v>6</v>
      </c>
      <c r="AW320" s="56">
        <v>0.59</v>
      </c>
      <c r="AX320" s="13"/>
      <c r="AY320" s="54"/>
      <c r="AZ320" s="62"/>
      <c r="BA320" s="56"/>
      <c r="BB320" s="14" t="s">
        <v>163</v>
      </c>
      <c r="BC320" s="126">
        <v>0.75</v>
      </c>
      <c r="BD320" s="65">
        <v>3</v>
      </c>
      <c r="BE320" s="56">
        <v>0.25</v>
      </c>
      <c r="BF320" s="169"/>
      <c r="BG320" s="189"/>
      <c r="BH320" s="189"/>
      <c r="BI320" s="190"/>
    </row>
    <row r="321" spans="1:61" s="195" customFormat="1" ht="12.75" customHeight="1">
      <c r="A321" s="546">
        <v>1.5</v>
      </c>
      <c r="B321" s="10" t="s">
        <v>460</v>
      </c>
      <c r="C321" s="310"/>
      <c r="D321" s="113"/>
      <c r="E321" s="311"/>
      <c r="F321" s="103">
        <f>S321+W321+AA321+AE321+AI321+AM321+AQ321+AU321+AY321+BC321</f>
        <v>0.03</v>
      </c>
      <c r="G321" s="212">
        <f>T321+X321+AB321+AF321+AJ321+AN321+AR321+AV321+AZ321+BD321</f>
        <v>1</v>
      </c>
      <c r="H321" s="283">
        <f>100*(F321/G321)</f>
        <v>3</v>
      </c>
      <c r="I321" s="273"/>
      <c r="J321" s="405"/>
      <c r="K321" s="274"/>
      <c r="L321" s="286"/>
      <c r="M321" s="257"/>
      <c r="N321" s="436"/>
      <c r="O321" s="505">
        <f>C321+F321+I321+L321</f>
        <v>0.03</v>
      </c>
      <c r="P321" s="392">
        <f>D321+G321+J321+M321</f>
        <v>1</v>
      </c>
      <c r="Q321" s="124">
        <f>100*O321/P321</f>
        <v>3</v>
      </c>
      <c r="R321" s="176"/>
      <c r="S321" s="439"/>
      <c r="T321" s="439"/>
      <c r="U321" s="538"/>
      <c r="V321" s="176"/>
      <c r="W321" s="59"/>
      <c r="X321" s="66"/>
      <c r="Y321" s="124"/>
      <c r="Z321" s="176"/>
      <c r="AA321" s="59"/>
      <c r="AB321" s="66"/>
      <c r="AC321" s="56"/>
      <c r="AD321" s="136"/>
      <c r="AE321" s="67"/>
      <c r="AF321" s="54"/>
      <c r="AG321" s="352"/>
      <c r="AH321" s="136"/>
      <c r="AI321" s="67"/>
      <c r="AJ321" s="79"/>
      <c r="AK321" s="197"/>
      <c r="AL321" s="196"/>
      <c r="AM321" s="192"/>
      <c r="AN321" s="192"/>
      <c r="AO321" s="142"/>
      <c r="AP321" s="136"/>
      <c r="AQ321" s="67"/>
      <c r="AR321" s="79"/>
      <c r="AS321" s="146"/>
      <c r="AT321" s="136"/>
      <c r="AU321" s="61"/>
      <c r="AV321" s="79"/>
      <c r="AW321" s="197"/>
      <c r="AX321" s="14" t="s">
        <v>163</v>
      </c>
      <c r="AY321" s="54">
        <v>0.03</v>
      </c>
      <c r="AZ321" s="62">
        <v>1</v>
      </c>
      <c r="BA321" s="68">
        <v>0.03</v>
      </c>
      <c r="BB321" s="196"/>
      <c r="BC321" s="192"/>
      <c r="BD321" s="203"/>
      <c r="BE321" s="197"/>
      <c r="BF321" s="196"/>
      <c r="BG321" s="192"/>
      <c r="BH321" s="192"/>
      <c r="BI321" s="197"/>
    </row>
    <row r="322" spans="1:61" s="195" customFormat="1" ht="12.75" customHeight="1">
      <c r="A322" s="546">
        <v>1.5</v>
      </c>
      <c r="B322" s="2" t="s">
        <v>429</v>
      </c>
      <c r="C322" s="310"/>
      <c r="D322" s="112"/>
      <c r="E322" s="311"/>
      <c r="F322" s="103">
        <f>S322+W322+AA322+AE322+AI322+AM322+AQ322+AU322+AY322+BC322</f>
        <v>0.02</v>
      </c>
      <c r="G322" s="212">
        <f>T322+X322+AB322+AF322+AJ322+AN322+AR322+AV322+AZ322+BD322</f>
        <v>1</v>
      </c>
      <c r="H322" s="283">
        <f>100*(F322/G322)</f>
        <v>2</v>
      </c>
      <c r="I322" s="273"/>
      <c r="J322" s="405"/>
      <c r="K322" s="274"/>
      <c r="L322" s="286"/>
      <c r="M322" s="257"/>
      <c r="N322" s="436"/>
      <c r="O322" s="504">
        <f>C322+F322+I322+L322</f>
        <v>0.02</v>
      </c>
      <c r="P322" s="475">
        <f>D322+G322+J322+M322</f>
        <v>1</v>
      </c>
      <c r="Q322" s="476">
        <f>100*O322/P322</f>
        <v>2</v>
      </c>
      <c r="R322" s="176"/>
      <c r="S322" s="439"/>
      <c r="T322" s="439"/>
      <c r="U322" s="538"/>
      <c r="V322" s="176"/>
      <c r="W322" s="59"/>
      <c r="X322" s="66"/>
      <c r="Y322" s="124"/>
      <c r="Z322" s="176"/>
      <c r="AA322" s="59"/>
      <c r="AB322" s="66"/>
      <c r="AC322" s="56"/>
      <c r="AD322" s="196"/>
      <c r="AE322" s="192"/>
      <c r="AF322" s="203"/>
      <c r="AG322" s="352"/>
      <c r="AH322" s="136"/>
      <c r="AI322" s="67"/>
      <c r="AJ322" s="79"/>
      <c r="AK322" s="142"/>
      <c r="AL322" s="136"/>
      <c r="AM322" s="67"/>
      <c r="AN322" s="79"/>
      <c r="AO322" s="142"/>
      <c r="AP322" s="14" t="s">
        <v>163</v>
      </c>
      <c r="AQ322" s="54">
        <v>0.02</v>
      </c>
      <c r="AR322" s="67">
        <v>1</v>
      </c>
      <c r="AS322" s="76">
        <v>0.02</v>
      </c>
      <c r="AT322" s="136"/>
      <c r="AU322" s="61"/>
      <c r="AV322" s="79"/>
      <c r="AW322" s="197"/>
      <c r="AX322" s="196"/>
      <c r="AY322" s="192"/>
      <c r="AZ322" s="676"/>
      <c r="BA322" s="197"/>
      <c r="BB322" s="196"/>
      <c r="BC322" s="192"/>
      <c r="BD322" s="203"/>
      <c r="BE322" s="197"/>
      <c r="BF322" s="196"/>
      <c r="BG322" s="192"/>
      <c r="BH322" s="192"/>
      <c r="BI322" s="197"/>
    </row>
    <row r="323" spans="1:61" s="193" customFormat="1" ht="12.75" customHeight="1">
      <c r="A323" s="546">
        <v>1.5</v>
      </c>
      <c r="B323" s="2" t="s">
        <v>430</v>
      </c>
      <c r="C323" s="310"/>
      <c r="D323" s="112"/>
      <c r="E323" s="311"/>
      <c r="F323" s="103">
        <f>S323+W323+AA323+AE323+AI323+AM323+AQ323+AU323+AY323+BC323</f>
        <v>0.54</v>
      </c>
      <c r="G323" s="212">
        <f>T323+X323+AB323+AF323+AJ323+AN323+AR323+AV323+AZ323+BD323</f>
        <v>1</v>
      </c>
      <c r="H323" s="283">
        <f>100*(F323/G323)</f>
        <v>54</v>
      </c>
      <c r="I323" s="273"/>
      <c r="J323" s="405"/>
      <c r="K323" s="274"/>
      <c r="L323" s="286"/>
      <c r="M323" s="257"/>
      <c r="N323" s="436"/>
      <c r="O323" s="504">
        <f>C323+F323+I323+L323</f>
        <v>0.54</v>
      </c>
      <c r="P323" s="475">
        <f>D323+G323+J323+M323</f>
        <v>1</v>
      </c>
      <c r="Q323" s="476">
        <f>100*O323/P323</f>
        <v>54</v>
      </c>
      <c r="R323" s="176"/>
      <c r="S323" s="439"/>
      <c r="T323" s="439"/>
      <c r="U323" s="538"/>
      <c r="V323" s="176"/>
      <c r="W323" s="59"/>
      <c r="X323" s="66"/>
      <c r="Y323" s="124"/>
      <c r="Z323" s="176"/>
      <c r="AA323" s="59"/>
      <c r="AB323" s="66"/>
      <c r="AC323" s="56"/>
      <c r="AD323" s="196"/>
      <c r="AE323" s="192"/>
      <c r="AF323" s="203"/>
      <c r="AG323" s="352"/>
      <c r="AH323" s="136"/>
      <c r="AI323" s="67"/>
      <c r="AJ323" s="79"/>
      <c r="AK323" s="142"/>
      <c r="AL323" s="148"/>
      <c r="AM323" s="67"/>
      <c r="AN323" s="79"/>
      <c r="AO323" s="142"/>
      <c r="AP323" s="14" t="s">
        <v>163</v>
      </c>
      <c r="AQ323" s="54">
        <v>0.54</v>
      </c>
      <c r="AR323" s="67">
        <v>1</v>
      </c>
      <c r="AS323" s="76">
        <v>0.54</v>
      </c>
      <c r="AT323" s="136"/>
      <c r="AU323" s="61"/>
      <c r="AV323" s="79"/>
      <c r="AW323" s="197"/>
      <c r="AX323" s="196"/>
      <c r="AY323" s="192"/>
      <c r="AZ323" s="676"/>
      <c r="BA323" s="197"/>
      <c r="BB323" s="196"/>
      <c r="BC323" s="192"/>
      <c r="BD323" s="203"/>
      <c r="BE323" s="197"/>
      <c r="BF323" s="196"/>
      <c r="BG323" s="192"/>
      <c r="BH323" s="192"/>
      <c r="BI323" s="197"/>
    </row>
    <row r="324" spans="1:61" s="188" customFormat="1" ht="12.75" customHeight="1">
      <c r="A324" s="548">
        <v>1.5</v>
      </c>
      <c r="B324" s="2" t="s">
        <v>173</v>
      </c>
      <c r="C324" s="111"/>
      <c r="D324" s="112"/>
      <c r="E324" s="306"/>
      <c r="F324" s="103">
        <f>S324+W324+AA324+AE324+AI324+AM324+AQ324+AU324+AY324+BC324</f>
        <v>0.08</v>
      </c>
      <c r="G324" s="212">
        <f>T324+X324+AB324+AF324+AJ324+AN324+AR324+AV324+AZ324+BD324</f>
        <v>2</v>
      </c>
      <c r="H324" s="283">
        <f>100*(F324/G324)</f>
        <v>4</v>
      </c>
      <c r="I324" s="115"/>
      <c r="J324" s="116"/>
      <c r="K324" s="276"/>
      <c r="L324" s="122"/>
      <c r="M324" s="121"/>
      <c r="N324" s="435"/>
      <c r="O324" s="504">
        <f>C324+F324+I324+L324</f>
        <v>0.08</v>
      </c>
      <c r="P324" s="475">
        <f>D324+G324+J324+M324</f>
        <v>2</v>
      </c>
      <c r="Q324" s="476">
        <f>100*O324/P324</f>
        <v>4</v>
      </c>
      <c r="R324" s="176"/>
      <c r="S324" s="439"/>
      <c r="T324" s="439"/>
      <c r="U324" s="538"/>
      <c r="V324" s="176"/>
      <c r="W324" s="59"/>
      <c r="X324" s="66"/>
      <c r="Y324" s="124"/>
      <c r="Z324" s="176"/>
      <c r="AA324" s="59"/>
      <c r="AB324" s="66"/>
      <c r="AC324" s="56"/>
      <c r="AD324" s="13"/>
      <c r="AE324" s="59"/>
      <c r="AF324" s="132"/>
      <c r="AG324" s="56"/>
      <c r="AH324" s="14" t="s">
        <v>163</v>
      </c>
      <c r="AI324" s="54">
        <v>0.03</v>
      </c>
      <c r="AJ324" s="55">
        <v>1</v>
      </c>
      <c r="AK324" s="56">
        <f>AI324/AJ324</f>
        <v>0.03</v>
      </c>
      <c r="AL324" s="14" t="s">
        <v>163</v>
      </c>
      <c r="AM324" s="54">
        <v>0.05</v>
      </c>
      <c r="AN324" s="55">
        <v>1</v>
      </c>
      <c r="AO324" s="56">
        <v>0.05</v>
      </c>
      <c r="AP324" s="13"/>
      <c r="AQ324" s="54"/>
      <c r="AR324" s="55"/>
      <c r="AS324" s="57"/>
      <c r="AT324" s="13"/>
      <c r="AU324" s="54"/>
      <c r="AV324" s="67"/>
      <c r="AW324" s="68"/>
      <c r="AX324" s="13"/>
      <c r="AY324" s="80"/>
      <c r="AZ324" s="62"/>
      <c r="BA324" s="56"/>
      <c r="BB324" s="20"/>
      <c r="BC324" s="652"/>
      <c r="BD324" s="65"/>
      <c r="BE324" s="56"/>
      <c r="BF324" s="169"/>
      <c r="BG324" s="189"/>
      <c r="BH324" s="189"/>
      <c r="BI324" s="190"/>
    </row>
    <row r="325" spans="1:61" s="195" customFormat="1" ht="12.75" customHeight="1">
      <c r="A325" s="546">
        <v>1.5</v>
      </c>
      <c r="B325" s="2" t="s">
        <v>431</v>
      </c>
      <c r="C325" s="310"/>
      <c r="D325" s="112"/>
      <c r="E325" s="311"/>
      <c r="F325" s="103">
        <f>S325+W325+AA325+AE325+AI325+AM325+AQ325+AU325+AY325+BC325</f>
        <v>0.36</v>
      </c>
      <c r="G325" s="212">
        <f>T325+X325+AB325+AF325+AJ325+AN325+AR325+AV325+AZ325+BD325</f>
        <v>1</v>
      </c>
      <c r="H325" s="283">
        <f>100*(F325/G325)</f>
        <v>36</v>
      </c>
      <c r="I325" s="273"/>
      <c r="J325" s="405"/>
      <c r="K325" s="274"/>
      <c r="L325" s="286"/>
      <c r="M325" s="257"/>
      <c r="N325" s="436"/>
      <c r="O325" s="505">
        <f>C325+F325+I325+L325</f>
        <v>0.36</v>
      </c>
      <c r="P325" s="392">
        <f>D325+G325+J325+M325</f>
        <v>1</v>
      </c>
      <c r="Q325" s="124">
        <f>100*O325/P325</f>
        <v>36</v>
      </c>
      <c r="R325" s="176"/>
      <c r="S325" s="439"/>
      <c r="T325" s="439"/>
      <c r="U325" s="538"/>
      <c r="V325" s="176"/>
      <c r="W325" s="59"/>
      <c r="X325" s="66"/>
      <c r="Y325" s="124"/>
      <c r="Z325" s="176"/>
      <c r="AA325" s="59"/>
      <c r="AB325" s="66"/>
      <c r="AC325" s="56"/>
      <c r="AD325" s="196"/>
      <c r="AE325" s="192"/>
      <c r="AF325" s="203"/>
      <c r="AG325" s="352"/>
      <c r="AH325" s="136"/>
      <c r="AI325" s="67"/>
      <c r="AJ325" s="79"/>
      <c r="AK325" s="142"/>
      <c r="AL325" s="136"/>
      <c r="AM325" s="67"/>
      <c r="AN325" s="79"/>
      <c r="AO325" s="142"/>
      <c r="AP325" s="14" t="s">
        <v>163</v>
      </c>
      <c r="AQ325" s="54">
        <v>0.36</v>
      </c>
      <c r="AR325" s="67">
        <v>1</v>
      </c>
      <c r="AS325" s="76">
        <v>0.36</v>
      </c>
      <c r="AT325" s="136"/>
      <c r="AU325" s="61"/>
      <c r="AV325" s="79"/>
      <c r="AW325" s="197"/>
      <c r="AX325" s="196"/>
      <c r="AY325" s="192"/>
      <c r="AZ325" s="676"/>
      <c r="BA325" s="197"/>
      <c r="BB325" s="196"/>
      <c r="BC325" s="192"/>
      <c r="BD325" s="203"/>
      <c r="BE325" s="197"/>
      <c r="BF325" s="196"/>
      <c r="BG325" s="192"/>
      <c r="BH325" s="192"/>
      <c r="BI325" s="197"/>
    </row>
    <row r="326" spans="1:61" s="193" customFormat="1" ht="12.75" customHeight="1">
      <c r="A326" s="546">
        <v>1.5</v>
      </c>
      <c r="B326" s="2" t="s">
        <v>464</v>
      </c>
      <c r="C326" s="310"/>
      <c r="D326" s="112"/>
      <c r="E326" s="311"/>
      <c r="F326" s="103">
        <f>S326+W326+AA326+AE326+AI326+AM326+AQ326+AU326+AY326+BC326</f>
        <v>0.32</v>
      </c>
      <c r="G326" s="212">
        <f>T326+X326+AB326+AF326+AJ326+AN326+AR326+AV326+AZ326+BD326</f>
        <v>1</v>
      </c>
      <c r="H326" s="283">
        <f>100*(F326/G326)</f>
        <v>32</v>
      </c>
      <c r="I326" s="273"/>
      <c r="J326" s="405"/>
      <c r="K326" s="274"/>
      <c r="L326" s="286"/>
      <c r="M326" s="257"/>
      <c r="N326" s="436"/>
      <c r="O326" s="504">
        <f>C326+F326+I326+L326</f>
        <v>0.32</v>
      </c>
      <c r="P326" s="475">
        <f>D326+G326+J326+M326</f>
        <v>1</v>
      </c>
      <c r="Q326" s="476">
        <f>100*O326/P326</f>
        <v>32</v>
      </c>
      <c r="R326" s="176"/>
      <c r="S326" s="439"/>
      <c r="T326" s="439"/>
      <c r="U326" s="538"/>
      <c r="V326" s="176"/>
      <c r="W326" s="59"/>
      <c r="X326" s="66"/>
      <c r="Y326" s="124"/>
      <c r="Z326" s="176"/>
      <c r="AA326" s="59"/>
      <c r="AB326" s="66"/>
      <c r="AC326" s="56"/>
      <c r="AD326" s="136"/>
      <c r="AE326" s="67"/>
      <c r="AF326" s="54"/>
      <c r="AG326" s="352"/>
      <c r="AH326" s="136"/>
      <c r="AI326" s="67"/>
      <c r="AJ326" s="79"/>
      <c r="AK326" s="142"/>
      <c r="AL326" s="136"/>
      <c r="AM326" s="67"/>
      <c r="AN326" s="79"/>
      <c r="AO326" s="197"/>
      <c r="AP326" s="196"/>
      <c r="AQ326" s="192"/>
      <c r="AR326" s="192"/>
      <c r="AS326" s="146"/>
      <c r="AT326" s="136"/>
      <c r="AU326" s="61"/>
      <c r="AV326" s="79"/>
      <c r="AW326" s="197"/>
      <c r="AX326" s="196"/>
      <c r="AY326" s="192"/>
      <c r="AZ326" s="676"/>
      <c r="BA326" s="197"/>
      <c r="BB326" s="14" t="s">
        <v>163</v>
      </c>
      <c r="BC326" s="126">
        <v>0.32</v>
      </c>
      <c r="BD326" s="128">
        <v>1</v>
      </c>
      <c r="BE326" s="68">
        <v>0.32</v>
      </c>
      <c r="BF326" s="196"/>
      <c r="BG326" s="192"/>
      <c r="BH326" s="192"/>
      <c r="BI326" s="197"/>
    </row>
    <row r="327" spans="1:61" s="193" customFormat="1" ht="12.75" customHeight="1">
      <c r="A327" s="546">
        <v>1.5</v>
      </c>
      <c r="B327" s="2" t="s">
        <v>432</v>
      </c>
      <c r="C327" s="310"/>
      <c r="D327" s="112"/>
      <c r="E327" s="311"/>
      <c r="F327" s="103">
        <f>S327+W327+AA327+AE327+AI327+AM327+AQ327+AU327+AY327+BC327</f>
        <v>0.33</v>
      </c>
      <c r="G327" s="212">
        <f>T327+X327+AB327+AF327+AJ327+AN327+AR327+AV327+AZ327+BD327</f>
        <v>1</v>
      </c>
      <c r="H327" s="283">
        <f>100*(F327/G327)</f>
        <v>33</v>
      </c>
      <c r="I327" s="273"/>
      <c r="J327" s="405"/>
      <c r="K327" s="274"/>
      <c r="L327" s="286"/>
      <c r="M327" s="257"/>
      <c r="N327" s="436"/>
      <c r="O327" s="505">
        <f>C327+F327+I327+L327</f>
        <v>0.33</v>
      </c>
      <c r="P327" s="392">
        <f>D327+G327+J327+M327</f>
        <v>1</v>
      </c>
      <c r="Q327" s="124">
        <f>100*O327/P327</f>
        <v>33</v>
      </c>
      <c r="R327" s="176"/>
      <c r="S327" s="439"/>
      <c r="T327" s="439"/>
      <c r="U327" s="538"/>
      <c r="V327" s="176"/>
      <c r="W327" s="59"/>
      <c r="X327" s="66"/>
      <c r="Y327" s="124"/>
      <c r="Z327" s="176"/>
      <c r="AA327" s="59"/>
      <c r="AB327" s="66"/>
      <c r="AC327" s="56"/>
      <c r="AD327" s="196"/>
      <c r="AE327" s="192"/>
      <c r="AF327" s="203"/>
      <c r="AG327" s="352"/>
      <c r="AH327" s="136"/>
      <c r="AI327" s="67"/>
      <c r="AJ327" s="79"/>
      <c r="AK327" s="142"/>
      <c r="AL327" s="148"/>
      <c r="AM327" s="67"/>
      <c r="AN327" s="79"/>
      <c r="AO327" s="142"/>
      <c r="AP327" s="14" t="s">
        <v>163</v>
      </c>
      <c r="AQ327" s="54">
        <v>0.33</v>
      </c>
      <c r="AR327" s="67">
        <v>1</v>
      </c>
      <c r="AS327" s="76">
        <v>0.33</v>
      </c>
      <c r="AT327" s="136"/>
      <c r="AU327" s="61"/>
      <c r="AV327" s="79"/>
      <c r="AW327" s="197"/>
      <c r="AX327" s="196"/>
      <c r="AY327" s="192"/>
      <c r="AZ327" s="676"/>
      <c r="BA327" s="197"/>
      <c r="BB327" s="196"/>
      <c r="BC327" s="192"/>
      <c r="BD327" s="203"/>
      <c r="BE327" s="197"/>
      <c r="BF327" s="196"/>
      <c r="BG327" s="192"/>
      <c r="BH327" s="192"/>
      <c r="BI327" s="197"/>
    </row>
    <row r="328" spans="1:61" s="193" customFormat="1" ht="12.75" customHeight="1">
      <c r="A328" s="546">
        <v>1.5</v>
      </c>
      <c r="B328" s="2" t="s">
        <v>433</v>
      </c>
      <c r="C328" s="310"/>
      <c r="D328" s="112"/>
      <c r="E328" s="311"/>
      <c r="F328" s="103">
        <f>S328+W328+AA328+AE328+AI328+AM328+AQ328+AU328+AY328+BC328</f>
        <v>0.09</v>
      </c>
      <c r="G328" s="212">
        <f>T328+X328+AB328+AF328+AJ328+AN328+AR328+AV328+AZ328+BD328</f>
        <v>1</v>
      </c>
      <c r="H328" s="283">
        <f>100*(F328/G328)</f>
        <v>9</v>
      </c>
      <c r="I328" s="273"/>
      <c r="J328" s="405"/>
      <c r="K328" s="274"/>
      <c r="L328" s="286"/>
      <c r="M328" s="257"/>
      <c r="N328" s="436"/>
      <c r="O328" s="504">
        <f>C328+F328+I328+L328</f>
        <v>0.09</v>
      </c>
      <c r="P328" s="475">
        <f>D328+G328+J328+M328</f>
        <v>1</v>
      </c>
      <c r="Q328" s="476">
        <f>100*O328/P328</f>
        <v>9</v>
      </c>
      <c r="R328" s="176"/>
      <c r="S328" s="439"/>
      <c r="T328" s="439"/>
      <c r="U328" s="538"/>
      <c r="V328" s="176"/>
      <c r="W328" s="59"/>
      <c r="X328" s="66"/>
      <c r="Y328" s="124"/>
      <c r="Z328" s="176"/>
      <c r="AA328" s="59"/>
      <c r="AB328" s="66"/>
      <c r="AC328" s="56"/>
      <c r="AD328" s="196"/>
      <c r="AE328" s="192"/>
      <c r="AF328" s="203"/>
      <c r="AG328" s="352"/>
      <c r="AH328" s="136"/>
      <c r="AI328" s="67"/>
      <c r="AJ328" s="79"/>
      <c r="AK328" s="142"/>
      <c r="AL328" s="148"/>
      <c r="AM328" s="67"/>
      <c r="AN328" s="79"/>
      <c r="AO328" s="143"/>
      <c r="AP328" s="14" t="s">
        <v>163</v>
      </c>
      <c r="AQ328" s="54">
        <v>0.09</v>
      </c>
      <c r="AR328" s="67">
        <v>1</v>
      </c>
      <c r="AS328" s="76">
        <v>0.09</v>
      </c>
      <c r="AT328" s="136"/>
      <c r="AU328" s="61"/>
      <c r="AV328" s="79"/>
      <c r="AW328" s="197"/>
      <c r="AX328" s="196"/>
      <c r="AY328" s="192"/>
      <c r="AZ328" s="676"/>
      <c r="BA328" s="197"/>
      <c r="BB328" s="196"/>
      <c r="BC328" s="192"/>
      <c r="BD328" s="203"/>
      <c r="BE328" s="197"/>
      <c r="BF328" s="196"/>
      <c r="BG328" s="192"/>
      <c r="BH328" s="192"/>
      <c r="BI328" s="197"/>
    </row>
    <row r="329" spans="1:61" s="195" customFormat="1" ht="12.75" customHeight="1">
      <c r="A329" s="546">
        <v>1.5</v>
      </c>
      <c r="B329" s="2" t="s">
        <v>442</v>
      </c>
      <c r="C329" s="310"/>
      <c r="D329" s="112"/>
      <c r="E329" s="311"/>
      <c r="F329" s="103">
        <f>S329+W329+AA329+AE329+AI329+AM329+AQ329+AU329+AY329+BC329</f>
        <v>0.05</v>
      </c>
      <c r="G329" s="212">
        <f>T329+X329+AB329+AF329+AJ329+AN329+AR329+AV329+AZ329+BD329</f>
        <v>1</v>
      </c>
      <c r="H329" s="283">
        <f>100*(F329/G329)</f>
        <v>5</v>
      </c>
      <c r="I329" s="273"/>
      <c r="J329" s="405"/>
      <c r="K329" s="274"/>
      <c r="L329" s="286"/>
      <c r="M329" s="257"/>
      <c r="N329" s="436"/>
      <c r="O329" s="504">
        <f>C329+F329+I329+L329</f>
        <v>0.05</v>
      </c>
      <c r="P329" s="475">
        <f>D329+G329+J329+M329</f>
        <v>1</v>
      </c>
      <c r="Q329" s="476">
        <f>100*O329/P329</f>
        <v>5</v>
      </c>
      <c r="R329" s="176"/>
      <c r="S329" s="439"/>
      <c r="T329" s="439"/>
      <c r="U329" s="538"/>
      <c r="V329" s="176"/>
      <c r="W329" s="59"/>
      <c r="X329" s="66"/>
      <c r="Y329" s="124"/>
      <c r="Z329" s="176"/>
      <c r="AA329" s="59"/>
      <c r="AB329" s="66"/>
      <c r="AC329" s="56"/>
      <c r="AD329" s="136"/>
      <c r="AE329" s="61"/>
      <c r="AF329" s="54"/>
      <c r="AG329" s="351"/>
      <c r="AH329" s="196"/>
      <c r="AI329" s="192"/>
      <c r="AJ329" s="192"/>
      <c r="AK329" s="142"/>
      <c r="AL329" s="136"/>
      <c r="AM329" s="67"/>
      <c r="AN329" s="79"/>
      <c r="AO329" s="142"/>
      <c r="AP329" s="136"/>
      <c r="AQ329" s="67"/>
      <c r="AR329" s="79"/>
      <c r="AS329" s="146"/>
      <c r="AT329" s="14" t="s">
        <v>163</v>
      </c>
      <c r="AU329" s="54">
        <v>0.05</v>
      </c>
      <c r="AV329" s="67">
        <v>1</v>
      </c>
      <c r="AW329" s="68">
        <v>0.05</v>
      </c>
      <c r="AX329" s="196"/>
      <c r="AY329" s="192"/>
      <c r="AZ329" s="676"/>
      <c r="BA329" s="197"/>
      <c r="BB329" s="196"/>
      <c r="BC329" s="192"/>
      <c r="BD329" s="203"/>
      <c r="BE329" s="197"/>
      <c r="BF329" s="196"/>
      <c r="BG329" s="192"/>
      <c r="BH329" s="192"/>
      <c r="BI329" s="197"/>
    </row>
    <row r="330" spans="1:61" s="188" customFormat="1" ht="12.75" customHeight="1">
      <c r="A330" s="548">
        <v>1.5</v>
      </c>
      <c r="B330" s="10" t="s">
        <v>332</v>
      </c>
      <c r="C330" s="111"/>
      <c r="D330" s="113"/>
      <c r="E330" s="306"/>
      <c r="F330" s="103">
        <f>S330+W330+AA330+AE330+AI330+AM330+AQ330+AU330+AY330+BC330</f>
        <v>0.24</v>
      </c>
      <c r="G330" s="212">
        <f>T330+X330+AB330+AF330+AJ330+AN330+AR330+AV330+AZ330+BD330</f>
        <v>2</v>
      </c>
      <c r="H330" s="283">
        <f>100*(F330/G330)</f>
        <v>12</v>
      </c>
      <c r="I330" s="115"/>
      <c r="J330" s="116"/>
      <c r="K330" s="276"/>
      <c r="L330" s="122"/>
      <c r="M330" s="121"/>
      <c r="N330" s="435"/>
      <c r="O330" s="505">
        <f>C330+F330+I330+L330</f>
        <v>0.24</v>
      </c>
      <c r="P330" s="392">
        <f>D330+G330+J330+M330</f>
        <v>2</v>
      </c>
      <c r="Q330" s="124">
        <f>100*O330/P330</f>
        <v>12</v>
      </c>
      <c r="R330" s="176"/>
      <c r="S330" s="439"/>
      <c r="T330" s="439"/>
      <c r="U330" s="538"/>
      <c r="V330" s="176"/>
      <c r="W330" s="59"/>
      <c r="X330" s="66"/>
      <c r="Y330" s="124"/>
      <c r="Z330" s="176"/>
      <c r="AA330" s="59"/>
      <c r="AB330" s="66"/>
      <c r="AC330" s="56"/>
      <c r="AD330" s="18"/>
      <c r="AE330" s="59"/>
      <c r="AF330" s="132"/>
      <c r="AG330" s="56"/>
      <c r="AH330" s="14" t="s">
        <v>163</v>
      </c>
      <c r="AI330" s="54">
        <v>0.24</v>
      </c>
      <c r="AJ330" s="55">
        <v>2</v>
      </c>
      <c r="AK330" s="56">
        <f>AI330/AJ330</f>
        <v>0.12</v>
      </c>
      <c r="AL330" s="13"/>
      <c r="AM330" s="54"/>
      <c r="AN330" s="55"/>
      <c r="AO330" s="56"/>
      <c r="AP330" s="13"/>
      <c r="AQ330" s="54"/>
      <c r="AR330" s="55"/>
      <c r="AS330" s="57"/>
      <c r="AT330" s="13"/>
      <c r="AU330" s="54"/>
      <c r="AV330" s="55"/>
      <c r="AW330" s="56"/>
      <c r="AX330" s="13"/>
      <c r="AY330" s="54"/>
      <c r="AZ330" s="62"/>
      <c r="BA330" s="56"/>
      <c r="BB330" s="13"/>
      <c r="BC330" s="126"/>
      <c r="BD330" s="65"/>
      <c r="BE330" s="56"/>
      <c r="BF330" s="169"/>
      <c r="BG330" s="189"/>
      <c r="BH330" s="189"/>
      <c r="BI330" s="190"/>
    </row>
    <row r="331" spans="1:61" s="187" customFormat="1" ht="12.75" customHeight="1">
      <c r="A331" s="548">
        <v>1.5</v>
      </c>
      <c r="B331" s="9" t="s">
        <v>28</v>
      </c>
      <c r="C331" s="111"/>
      <c r="D331" s="112"/>
      <c r="E331" s="306"/>
      <c r="F331" s="103">
        <f>S331+W331+AA331+AE331+AI331+AM331+AQ331+AU331+AY331+BC331</f>
        <v>2.2199999999999998</v>
      </c>
      <c r="G331" s="212">
        <f>T331+X331+AB331+AF331+AJ331+AN331+AR331+AV331+AZ331+BD331</f>
        <v>4</v>
      </c>
      <c r="H331" s="283">
        <f>100*(F331/G331)</f>
        <v>55.49999999999999</v>
      </c>
      <c r="I331" s="115"/>
      <c r="J331" s="116"/>
      <c r="K331" s="276"/>
      <c r="L331" s="122"/>
      <c r="M331" s="121"/>
      <c r="N331" s="435"/>
      <c r="O331" s="504">
        <f>C331+F331+I331+L331</f>
        <v>2.2199999999999998</v>
      </c>
      <c r="P331" s="475">
        <f>D331+G331+J331+M331</f>
        <v>4</v>
      </c>
      <c r="Q331" s="476">
        <f>100*O331/P331</f>
        <v>55.49999999999999</v>
      </c>
      <c r="R331" s="176"/>
      <c r="S331" s="439"/>
      <c r="T331" s="439"/>
      <c r="U331" s="538"/>
      <c r="V331" s="176"/>
      <c r="W331" s="59"/>
      <c r="X331" s="66"/>
      <c r="Y331" s="124"/>
      <c r="Z331" s="176"/>
      <c r="AA331" s="59"/>
      <c r="AB331" s="66"/>
      <c r="AC331" s="56"/>
      <c r="AD331" s="13"/>
      <c r="AE331" s="59"/>
      <c r="AF331" s="132"/>
      <c r="AG331" s="56"/>
      <c r="AH331" s="13"/>
      <c r="AI331" s="54"/>
      <c r="AJ331" s="55"/>
      <c r="AK331" s="56"/>
      <c r="AL331" s="13"/>
      <c r="AM331" s="54"/>
      <c r="AN331" s="55"/>
      <c r="AO331" s="56"/>
      <c r="AP331" s="14" t="s">
        <v>163</v>
      </c>
      <c r="AQ331" s="54">
        <v>1.63</v>
      </c>
      <c r="AR331" s="55">
        <v>2</v>
      </c>
      <c r="AS331" s="57">
        <v>0.82</v>
      </c>
      <c r="AT331" s="14" t="s">
        <v>163</v>
      </c>
      <c r="AU331" s="54">
        <v>0.07</v>
      </c>
      <c r="AV331" s="55">
        <v>1</v>
      </c>
      <c r="AW331" s="56">
        <v>0.07</v>
      </c>
      <c r="AX331" s="14" t="s">
        <v>163</v>
      </c>
      <c r="AY331" s="54">
        <v>0.52</v>
      </c>
      <c r="AZ331" s="62">
        <v>1</v>
      </c>
      <c r="BA331" s="56">
        <v>0.52</v>
      </c>
      <c r="BB331" s="18"/>
      <c r="BC331" s="126"/>
      <c r="BD331" s="66"/>
      <c r="BE331" s="56"/>
      <c r="BF331" s="169"/>
      <c r="BG331" s="189"/>
      <c r="BH331" s="189"/>
      <c r="BI331" s="190"/>
    </row>
    <row r="332" spans="1:61" s="187" customFormat="1" ht="12.75" customHeight="1">
      <c r="A332" s="548">
        <v>1.5</v>
      </c>
      <c r="B332" s="2" t="s">
        <v>50</v>
      </c>
      <c r="C332" s="111"/>
      <c r="D332" s="112"/>
      <c r="E332" s="306"/>
      <c r="F332" s="103">
        <f>S332+W332+AA332+AE332+AI332+AM332+AQ332+AU332+AY332+BC332</f>
        <v>1.24</v>
      </c>
      <c r="G332" s="212">
        <f>T332+X332+AB332+AF332+AJ332+AN332+AR332+AV332+AZ332+BD332</f>
        <v>2</v>
      </c>
      <c r="H332" s="283">
        <f>100*(F332/G332)</f>
        <v>62</v>
      </c>
      <c r="I332" s="115"/>
      <c r="J332" s="116"/>
      <c r="K332" s="276"/>
      <c r="L332" s="122"/>
      <c r="M332" s="121"/>
      <c r="N332" s="435"/>
      <c r="O332" s="504">
        <f>C332+F332+I332+L332</f>
        <v>1.24</v>
      </c>
      <c r="P332" s="475">
        <f>D332+G332+J332+M332</f>
        <v>2</v>
      </c>
      <c r="Q332" s="476">
        <f>100*O332/P332</f>
        <v>62</v>
      </c>
      <c r="R332" s="176"/>
      <c r="S332" s="439"/>
      <c r="T332" s="439"/>
      <c r="U332" s="538"/>
      <c r="V332" s="176"/>
      <c r="W332" s="59"/>
      <c r="X332" s="66"/>
      <c r="Y332" s="124"/>
      <c r="Z332" s="176"/>
      <c r="AA332" s="59"/>
      <c r="AB332" s="66"/>
      <c r="AC332" s="56"/>
      <c r="AD332" s="13"/>
      <c r="AE332" s="59"/>
      <c r="AF332" s="132"/>
      <c r="AG332" s="56"/>
      <c r="AH332" s="13"/>
      <c r="AI332" s="54"/>
      <c r="AJ332" s="55"/>
      <c r="AK332" s="56"/>
      <c r="AL332" s="14" t="s">
        <v>163</v>
      </c>
      <c r="AM332" s="54">
        <v>0.88</v>
      </c>
      <c r="AN332" s="55">
        <v>1</v>
      </c>
      <c r="AO332" s="56">
        <v>0.88</v>
      </c>
      <c r="AP332" s="14" t="s">
        <v>163</v>
      </c>
      <c r="AQ332" s="54">
        <v>0.36</v>
      </c>
      <c r="AR332" s="55">
        <v>1</v>
      </c>
      <c r="AS332" s="57">
        <v>0.36</v>
      </c>
      <c r="AT332" s="13"/>
      <c r="AU332" s="54"/>
      <c r="AV332" s="55"/>
      <c r="AW332" s="56"/>
      <c r="AX332" s="13"/>
      <c r="AY332" s="54"/>
      <c r="AZ332" s="62"/>
      <c r="BA332" s="56"/>
      <c r="BB332" s="20"/>
      <c r="BC332" s="652"/>
      <c r="BD332" s="65"/>
      <c r="BE332" s="56"/>
      <c r="BF332" s="169"/>
      <c r="BG332" s="189"/>
      <c r="BH332" s="189"/>
      <c r="BI332" s="190"/>
    </row>
    <row r="333" spans="1:61" s="188" customFormat="1" ht="12.75" customHeight="1">
      <c r="A333" s="546">
        <v>1.5</v>
      </c>
      <c r="B333" s="2" t="s">
        <v>19</v>
      </c>
      <c r="C333" s="111"/>
      <c r="D333" s="112"/>
      <c r="E333" s="306"/>
      <c r="F333" s="103">
        <f>S333+W333+AA333+AE333+AI333+AM333+AQ333+AU333+AY333+BC333</f>
        <v>6.469677419354838</v>
      </c>
      <c r="G333" s="212">
        <f>T333+X333+AB333+AF333+AJ333+AN333+AR333+AV333+AZ333+BD333</f>
        <v>10</v>
      </c>
      <c r="H333" s="283">
        <f>100*(F333/G333)</f>
        <v>64.69677419354838</v>
      </c>
      <c r="I333" s="115"/>
      <c r="J333" s="116"/>
      <c r="K333" s="276"/>
      <c r="L333" s="122"/>
      <c r="M333" s="121"/>
      <c r="N333" s="435"/>
      <c r="O333" s="505">
        <f>C333+F333+I333+L333</f>
        <v>6.469677419354838</v>
      </c>
      <c r="P333" s="392">
        <f>D333+G333+J333+M333</f>
        <v>10</v>
      </c>
      <c r="Q333" s="124">
        <f>100*O333/P333</f>
        <v>64.69677419354838</v>
      </c>
      <c r="R333" s="176"/>
      <c r="S333" s="439"/>
      <c r="T333" s="439"/>
      <c r="U333" s="538"/>
      <c r="V333" s="176"/>
      <c r="W333" s="59"/>
      <c r="X333" s="66"/>
      <c r="Y333" s="124"/>
      <c r="Z333" s="176"/>
      <c r="AA333" s="59"/>
      <c r="AB333" s="66"/>
      <c r="AC333" s="56"/>
      <c r="AD333" s="13"/>
      <c r="AE333" s="59"/>
      <c r="AF333" s="132"/>
      <c r="AG333" s="56"/>
      <c r="AH333" s="14" t="s">
        <v>163</v>
      </c>
      <c r="AI333" s="54">
        <v>0.7096774193548387</v>
      </c>
      <c r="AJ333" s="55">
        <v>1</v>
      </c>
      <c r="AK333" s="56">
        <f>AI333/AJ333</f>
        <v>0.7096774193548387</v>
      </c>
      <c r="AL333" s="14" t="s">
        <v>163</v>
      </c>
      <c r="AM333" s="54">
        <v>3.28</v>
      </c>
      <c r="AN333" s="55">
        <v>5</v>
      </c>
      <c r="AO333" s="56">
        <f>AM333/AN333</f>
        <v>0.6559999999999999</v>
      </c>
      <c r="AP333" s="14" t="s">
        <v>163</v>
      </c>
      <c r="AQ333" s="54">
        <v>2.48</v>
      </c>
      <c r="AR333" s="55">
        <v>4</v>
      </c>
      <c r="AS333" s="57">
        <v>0.62</v>
      </c>
      <c r="AT333" s="13"/>
      <c r="AU333" s="54"/>
      <c r="AV333" s="67"/>
      <c r="AW333" s="68"/>
      <c r="AX333" s="13"/>
      <c r="AY333" s="80"/>
      <c r="AZ333" s="62"/>
      <c r="BA333" s="56"/>
      <c r="BB333" s="13"/>
      <c r="BC333" s="126"/>
      <c r="BD333" s="65"/>
      <c r="BE333" s="56"/>
      <c r="BF333" s="169"/>
      <c r="BG333" s="189"/>
      <c r="BH333" s="189"/>
      <c r="BI333" s="190"/>
    </row>
    <row r="334" spans="1:61" s="195" customFormat="1" ht="12.75" customHeight="1">
      <c r="A334" s="546">
        <v>1.5</v>
      </c>
      <c r="B334" s="92" t="s">
        <v>403</v>
      </c>
      <c r="C334" s="310"/>
      <c r="D334" s="112"/>
      <c r="E334" s="311"/>
      <c r="F334" s="103">
        <f>S334+W334+AA334+AE334+AI334+AM334+AQ334+AU334+AY334+BC334</f>
        <v>0.058823529411764705</v>
      </c>
      <c r="G334" s="212">
        <f>T334+X334+AB334+AF334+AJ334+AN334+AR334+AV334+AZ334+BD334</f>
        <v>1</v>
      </c>
      <c r="H334" s="283">
        <f>100*(F334/G334)</f>
        <v>5.88235294117647</v>
      </c>
      <c r="I334" s="291"/>
      <c r="J334" s="411"/>
      <c r="K334" s="282"/>
      <c r="L334" s="291"/>
      <c r="M334" s="281"/>
      <c r="N334" s="282"/>
      <c r="O334" s="504">
        <f>C334+F334+I334+L334</f>
        <v>0.058823529411764705</v>
      </c>
      <c r="P334" s="475">
        <f>D334+G334+J334+M334</f>
        <v>1</v>
      </c>
      <c r="Q334" s="476">
        <f>100*O334/P334</f>
        <v>5.88235294117647</v>
      </c>
      <c r="R334" s="176"/>
      <c r="S334" s="439"/>
      <c r="T334" s="439"/>
      <c r="U334" s="538"/>
      <c r="V334" s="176"/>
      <c r="W334" s="59"/>
      <c r="X334" s="66"/>
      <c r="Y334" s="124"/>
      <c r="Z334" s="176"/>
      <c r="AA334" s="59"/>
      <c r="AB334" s="66"/>
      <c r="AC334" s="56"/>
      <c r="AD334" s="14" t="s">
        <v>163</v>
      </c>
      <c r="AE334" s="126">
        <v>0.058823529411764705</v>
      </c>
      <c r="AF334" s="128">
        <v>1</v>
      </c>
      <c r="AG334" s="68">
        <f>AE334/AF334</f>
        <v>0.058823529411764705</v>
      </c>
      <c r="AH334" s="130"/>
      <c r="AI334" s="129"/>
      <c r="AJ334" s="129"/>
      <c r="AK334" s="149"/>
      <c r="AL334" s="130"/>
      <c r="AM334" s="129"/>
      <c r="AN334" s="129"/>
      <c r="AO334" s="56"/>
      <c r="AP334" s="130"/>
      <c r="AQ334" s="129"/>
      <c r="AR334" s="129"/>
      <c r="AS334" s="147"/>
      <c r="AT334" s="130"/>
      <c r="AU334" s="129"/>
      <c r="AV334" s="129"/>
      <c r="AW334" s="197"/>
      <c r="AX334" s="196"/>
      <c r="AY334" s="192"/>
      <c r="AZ334" s="676"/>
      <c r="BA334" s="197"/>
      <c r="BB334" s="196"/>
      <c r="BC334" s="192"/>
      <c r="BD334" s="203"/>
      <c r="BE334" s="197"/>
      <c r="BF334" s="196"/>
      <c r="BG334" s="192"/>
      <c r="BH334" s="192"/>
      <c r="BI334" s="197"/>
    </row>
    <row r="335" spans="1:61" s="188" customFormat="1" ht="12.75" customHeight="1">
      <c r="A335" s="548">
        <v>1.5</v>
      </c>
      <c r="B335" s="9" t="s">
        <v>298</v>
      </c>
      <c r="C335" s="49">
        <v>0.8</v>
      </c>
      <c r="D335" s="50">
        <v>1</v>
      </c>
      <c r="E335" s="305">
        <f>100*(C335/D335)</f>
        <v>80</v>
      </c>
      <c r="F335" s="103">
        <f>AE335+AI335+AM335+AQ335</f>
        <v>0.67</v>
      </c>
      <c r="G335" s="212">
        <f>AF335+AJ335+AN335+AR335</f>
        <v>2</v>
      </c>
      <c r="H335" s="283">
        <f>100*(F335/G335)</f>
        <v>33.5</v>
      </c>
      <c r="I335" s="115"/>
      <c r="J335" s="116"/>
      <c r="K335" s="276"/>
      <c r="L335" s="122"/>
      <c r="M335" s="121"/>
      <c r="N335" s="435"/>
      <c r="O335" s="505">
        <f>C335+F335+I335+L335</f>
        <v>1.4700000000000002</v>
      </c>
      <c r="P335" s="392">
        <f>D335+G335+J335+M335</f>
        <v>3</v>
      </c>
      <c r="Q335" s="124">
        <f>100*O335/P335</f>
        <v>49.00000000000001</v>
      </c>
      <c r="R335" s="176"/>
      <c r="S335" s="439"/>
      <c r="T335" s="439"/>
      <c r="U335" s="538"/>
      <c r="V335" s="176"/>
      <c r="W335" s="59"/>
      <c r="X335" s="66"/>
      <c r="Y335" s="124"/>
      <c r="Z335" s="176"/>
      <c r="AA335" s="59"/>
      <c r="AB335" s="66"/>
      <c r="AC335" s="56"/>
      <c r="AD335" s="13"/>
      <c r="AE335" s="59"/>
      <c r="AF335" s="132"/>
      <c r="AG335" s="56"/>
      <c r="AH335" s="13"/>
      <c r="AI335" s="54"/>
      <c r="AJ335" s="55"/>
      <c r="AK335" s="56"/>
      <c r="AL335" s="14" t="s">
        <v>163</v>
      </c>
      <c r="AM335" s="54">
        <v>0.15</v>
      </c>
      <c r="AN335" s="55">
        <v>1</v>
      </c>
      <c r="AO335" s="56">
        <v>0.15</v>
      </c>
      <c r="AP335" s="14" t="s">
        <v>163</v>
      </c>
      <c r="AQ335" s="54">
        <v>0.52</v>
      </c>
      <c r="AR335" s="55">
        <v>1</v>
      </c>
      <c r="AS335" s="57">
        <v>0.52</v>
      </c>
      <c r="AT335" s="13"/>
      <c r="AU335" s="54"/>
      <c r="AV335" s="55"/>
      <c r="AW335" s="56"/>
      <c r="AX335" s="13"/>
      <c r="AY335" s="54"/>
      <c r="AZ335" s="62"/>
      <c r="BA335" s="56"/>
      <c r="BB335" s="16" t="s">
        <v>165</v>
      </c>
      <c r="BC335" s="126">
        <v>0.8</v>
      </c>
      <c r="BD335" s="65">
        <v>1</v>
      </c>
      <c r="BE335" s="56">
        <v>0.8</v>
      </c>
      <c r="BF335" s="169"/>
      <c r="BG335" s="189"/>
      <c r="BH335" s="189"/>
      <c r="BI335" s="190"/>
    </row>
    <row r="336" spans="1:61" s="188" customFormat="1" ht="12.75" customHeight="1">
      <c r="A336" s="546">
        <v>1.5</v>
      </c>
      <c r="B336" s="9" t="s">
        <v>100</v>
      </c>
      <c r="C336" s="49">
        <f>AE336+AI336+AM336+AQ336+AY336+BC336</f>
        <v>44.43325289921113</v>
      </c>
      <c r="D336" s="51">
        <f>AF336+AJ336+AN336+AR336+AZ336+BD336</f>
        <v>62</v>
      </c>
      <c r="E336" s="305">
        <f>100*(C336/D336)</f>
        <v>71.6665369342115</v>
      </c>
      <c r="F336" s="103">
        <v>1.1</v>
      </c>
      <c r="G336" s="212">
        <v>5</v>
      </c>
      <c r="H336" s="283">
        <f>100*(F336/G336)</f>
        <v>22.000000000000004</v>
      </c>
      <c r="I336" s="115"/>
      <c r="J336" s="116"/>
      <c r="K336" s="276"/>
      <c r="L336" s="122"/>
      <c r="M336" s="121"/>
      <c r="N336" s="435"/>
      <c r="O336" s="504">
        <f>C336+F336+I336+L336</f>
        <v>45.533252899211135</v>
      </c>
      <c r="P336" s="475">
        <f>D336+G336+J336+M336</f>
        <v>67</v>
      </c>
      <c r="Q336" s="476">
        <f>100*O336/P336</f>
        <v>67.96007895404648</v>
      </c>
      <c r="R336" s="176"/>
      <c r="S336" s="439"/>
      <c r="T336" s="439"/>
      <c r="U336" s="538"/>
      <c r="V336" s="13"/>
      <c r="W336" s="59"/>
      <c r="X336" s="66"/>
      <c r="Y336" s="124"/>
      <c r="Z336" s="13"/>
      <c r="AA336" s="59"/>
      <c r="AB336" s="66"/>
      <c r="AC336" s="56"/>
      <c r="AD336" s="184" t="s">
        <v>165</v>
      </c>
      <c r="AE336" s="156">
        <v>12.433252899211135</v>
      </c>
      <c r="AF336" s="65">
        <v>16</v>
      </c>
      <c r="AG336" s="56">
        <f>AE336/AF336</f>
        <v>0.777078306200696</v>
      </c>
      <c r="AH336" s="16" t="s">
        <v>165</v>
      </c>
      <c r="AI336" s="54">
        <v>10.24</v>
      </c>
      <c r="AJ336" s="55">
        <v>13</v>
      </c>
      <c r="AK336" s="56">
        <f>AI336/AJ336</f>
        <v>0.7876923076923077</v>
      </c>
      <c r="AL336" s="16" t="s">
        <v>165</v>
      </c>
      <c r="AM336" s="54">
        <v>7.6</v>
      </c>
      <c r="AN336" s="55">
        <v>10</v>
      </c>
      <c r="AO336" s="56">
        <v>0.76</v>
      </c>
      <c r="AP336" s="16" t="s">
        <v>165</v>
      </c>
      <c r="AQ336" s="54">
        <v>1.38</v>
      </c>
      <c r="AR336" s="55">
        <v>3</v>
      </c>
      <c r="AS336" s="57">
        <v>0.46</v>
      </c>
      <c r="AT336" s="14" t="s">
        <v>163</v>
      </c>
      <c r="AU336" s="54">
        <v>1.1</v>
      </c>
      <c r="AV336" s="67">
        <v>5</v>
      </c>
      <c r="AW336" s="56">
        <v>0.22</v>
      </c>
      <c r="AX336" s="16" t="s">
        <v>165</v>
      </c>
      <c r="AY336" s="54">
        <v>10.21</v>
      </c>
      <c r="AZ336" s="62">
        <v>16</v>
      </c>
      <c r="BA336" s="56">
        <f>AY336/15</f>
        <v>0.6806666666666668</v>
      </c>
      <c r="BB336" s="16" t="s">
        <v>165</v>
      </c>
      <c r="BC336" s="126">
        <v>2.57</v>
      </c>
      <c r="BD336" s="65">
        <v>4</v>
      </c>
      <c r="BE336" s="56">
        <v>0.64</v>
      </c>
      <c r="BF336" s="169"/>
      <c r="BG336" s="189"/>
      <c r="BH336" s="189"/>
      <c r="BI336" s="190"/>
    </row>
    <row r="337" spans="1:61" s="187" customFormat="1" ht="12.75" customHeight="1">
      <c r="A337" s="548">
        <v>1.5</v>
      </c>
      <c r="B337" s="2" t="s">
        <v>61</v>
      </c>
      <c r="C337" s="111"/>
      <c r="D337" s="112"/>
      <c r="E337" s="306"/>
      <c r="F337" s="103">
        <f>S337+W337+AA337+AE337+AI337+AM337+AQ337+AU337+AY337+BC337</f>
        <v>0.1</v>
      </c>
      <c r="G337" s="212">
        <f>T337+X337+AB337+AF337+AJ337+AN337+AR337+AV337+AZ337+BD337</f>
        <v>2</v>
      </c>
      <c r="H337" s="283">
        <f>100*(F337/G337)</f>
        <v>5</v>
      </c>
      <c r="I337" s="115"/>
      <c r="J337" s="116"/>
      <c r="K337" s="276"/>
      <c r="L337" s="122"/>
      <c r="M337" s="121"/>
      <c r="N337" s="435"/>
      <c r="O337" s="505">
        <f>C337+F337+I337+L337</f>
        <v>0.1</v>
      </c>
      <c r="P337" s="392">
        <f>D337+G337+J337+M337</f>
        <v>2</v>
      </c>
      <c r="Q337" s="124">
        <f>100*O337/P337</f>
        <v>5</v>
      </c>
      <c r="R337" s="176"/>
      <c r="S337" s="439"/>
      <c r="T337" s="439"/>
      <c r="U337" s="538"/>
      <c r="V337" s="176"/>
      <c r="W337" s="59"/>
      <c r="X337" s="66"/>
      <c r="Y337" s="124"/>
      <c r="Z337" s="176"/>
      <c r="AA337" s="59"/>
      <c r="AB337" s="66"/>
      <c r="AC337" s="56"/>
      <c r="AD337" s="18"/>
      <c r="AE337" s="59"/>
      <c r="AF337" s="132"/>
      <c r="AG337" s="56"/>
      <c r="AH337" s="13"/>
      <c r="AI337" s="54"/>
      <c r="AJ337" s="55"/>
      <c r="AK337" s="56"/>
      <c r="AL337" s="13"/>
      <c r="AM337" s="54"/>
      <c r="AN337" s="55"/>
      <c r="AO337" s="56"/>
      <c r="AP337" s="14" t="s">
        <v>163</v>
      </c>
      <c r="AQ337" s="54">
        <v>0.1</v>
      </c>
      <c r="AR337" s="55">
        <v>2</v>
      </c>
      <c r="AS337" s="57">
        <v>0.05</v>
      </c>
      <c r="AT337" s="13"/>
      <c r="AU337" s="54"/>
      <c r="AV337" s="67"/>
      <c r="AW337" s="68"/>
      <c r="AX337" s="13"/>
      <c r="AY337" s="54"/>
      <c r="AZ337" s="62"/>
      <c r="BA337" s="56"/>
      <c r="BB337" s="13"/>
      <c r="BC337" s="126"/>
      <c r="BD337" s="65"/>
      <c r="BE337" s="56"/>
      <c r="BF337" s="169"/>
      <c r="BG337" s="189"/>
      <c r="BH337" s="189"/>
      <c r="BI337" s="190"/>
    </row>
    <row r="338" spans="1:61" s="188" customFormat="1" ht="12.75" customHeight="1">
      <c r="A338" s="548">
        <v>1.5</v>
      </c>
      <c r="B338" s="10" t="s">
        <v>295</v>
      </c>
      <c r="C338" s="111"/>
      <c r="D338" s="113"/>
      <c r="E338" s="306"/>
      <c r="F338" s="103">
        <f>S338+W338+AA338+AE338+AI338+AM338+AQ338+AU338+AY338+BC338</f>
        <v>2.8200000000000003</v>
      </c>
      <c r="G338" s="212">
        <f>T338+X338+AB338+AF338+AJ338+AN338+AR338+AV338+AZ338+BD338</f>
        <v>9</v>
      </c>
      <c r="H338" s="283">
        <f>100*(F338/G338)</f>
        <v>31.333333333333336</v>
      </c>
      <c r="I338" s="115"/>
      <c r="J338" s="116"/>
      <c r="K338" s="276"/>
      <c r="L338" s="122"/>
      <c r="M338" s="121"/>
      <c r="N338" s="435"/>
      <c r="O338" s="504">
        <f>C338+F338+I338+L338</f>
        <v>2.8200000000000003</v>
      </c>
      <c r="P338" s="475">
        <f>D338+G338+J338+M338</f>
        <v>9</v>
      </c>
      <c r="Q338" s="476">
        <f>100*O338/P338</f>
        <v>31.333333333333332</v>
      </c>
      <c r="R338" s="176"/>
      <c r="S338" s="439"/>
      <c r="T338" s="439"/>
      <c r="U338" s="538"/>
      <c r="V338" s="176"/>
      <c r="W338" s="59"/>
      <c r="X338" s="66"/>
      <c r="Y338" s="124"/>
      <c r="Z338" s="176"/>
      <c r="AA338" s="59"/>
      <c r="AB338" s="66"/>
      <c r="AC338" s="56"/>
      <c r="AD338" s="14" t="s">
        <v>163</v>
      </c>
      <c r="AE338" s="59">
        <v>0.28</v>
      </c>
      <c r="AF338" s="66">
        <v>1</v>
      </c>
      <c r="AG338" s="56">
        <v>0.28</v>
      </c>
      <c r="AH338" s="18"/>
      <c r="AI338" s="54"/>
      <c r="AJ338" s="55"/>
      <c r="AK338" s="56"/>
      <c r="AL338" s="651" t="s">
        <v>163</v>
      </c>
      <c r="AM338" s="54">
        <v>0.32</v>
      </c>
      <c r="AN338" s="55">
        <v>1</v>
      </c>
      <c r="AO338" s="56">
        <v>0.32</v>
      </c>
      <c r="AP338" s="20"/>
      <c r="AQ338" s="54"/>
      <c r="AR338" s="61"/>
      <c r="AS338" s="76"/>
      <c r="AT338" s="13"/>
      <c r="AU338" s="54"/>
      <c r="AV338" s="67"/>
      <c r="AW338" s="68"/>
      <c r="AX338" s="14" t="s">
        <v>163</v>
      </c>
      <c r="AY338" s="54">
        <v>0.89</v>
      </c>
      <c r="AZ338" s="62">
        <v>3</v>
      </c>
      <c r="BA338" s="56">
        <v>0.3</v>
      </c>
      <c r="BB338" s="14" t="s">
        <v>163</v>
      </c>
      <c r="BC338" s="126">
        <v>1.33</v>
      </c>
      <c r="BD338" s="65">
        <v>4</v>
      </c>
      <c r="BE338" s="56">
        <v>0.33</v>
      </c>
      <c r="BF338" s="169"/>
      <c r="BG338" s="189"/>
      <c r="BH338" s="189"/>
      <c r="BI338" s="190"/>
    </row>
    <row r="339" spans="1:61" ht="12.75" customHeight="1">
      <c r="A339" s="546">
        <v>1</v>
      </c>
      <c r="B339" s="3" t="s">
        <v>702</v>
      </c>
      <c r="C339" s="49">
        <f>S339+W339+AA339+AE339+AI339+AM339+AQ339+AU339+AY339+BC339</f>
        <v>10.413093978604813</v>
      </c>
      <c r="D339" s="51">
        <f>T339+X339+AB339+AF339+AJ339+AN339+AR339+AV339+AZ339+BD339</f>
        <v>26</v>
      </c>
      <c r="E339" s="305">
        <f>100*(C339/D339)</f>
        <v>40.050361456172354</v>
      </c>
      <c r="F339" s="239"/>
      <c r="G339" s="266"/>
      <c r="H339" s="289"/>
      <c r="I339" s="115"/>
      <c r="J339" s="116"/>
      <c r="K339" s="276"/>
      <c r="L339" s="122"/>
      <c r="M339" s="121"/>
      <c r="N339" s="435"/>
      <c r="O339" s="505">
        <f>C339+F339+I339+L339</f>
        <v>10.413093978604813</v>
      </c>
      <c r="P339" s="392">
        <f>D339+G339+J339+M339</f>
        <v>26</v>
      </c>
      <c r="Q339" s="124">
        <f>100*O339/P339</f>
        <v>40.05036145617236</v>
      </c>
      <c r="R339" s="185" t="s">
        <v>165</v>
      </c>
      <c r="S339" s="238">
        <v>5.695580808080808</v>
      </c>
      <c r="T339" s="60">
        <v>11</v>
      </c>
      <c r="U339" s="349">
        <f>S339/T339</f>
        <v>0.5177800734618917</v>
      </c>
      <c r="V339" s="185" t="s">
        <v>165</v>
      </c>
      <c r="W339" s="106">
        <v>2.597540643051479</v>
      </c>
      <c r="X339" s="160">
        <v>10</v>
      </c>
      <c r="Y339" s="211">
        <f>W339/X339</f>
        <v>0.2597540643051479</v>
      </c>
      <c r="Z339" s="16" t="s">
        <v>165</v>
      </c>
      <c r="AA339" s="332">
        <v>2.1199725274725276</v>
      </c>
      <c r="AB339" s="333">
        <v>5</v>
      </c>
      <c r="AC339" s="346">
        <f>AA339/AB339</f>
        <v>0.4239945054945055</v>
      </c>
      <c r="AD339" s="237"/>
      <c r="AE339" s="181"/>
      <c r="AF339" s="337"/>
      <c r="AG339" s="347"/>
      <c r="AH339" s="13"/>
      <c r="AI339" s="54"/>
      <c r="AJ339" s="55"/>
      <c r="AK339" s="56"/>
      <c r="AL339" s="13"/>
      <c r="AM339" s="54"/>
      <c r="AN339" s="55"/>
      <c r="AO339" s="56"/>
      <c r="AP339" s="20"/>
      <c r="AQ339" s="54"/>
      <c r="AR339" s="55"/>
      <c r="AS339" s="57"/>
      <c r="AT339" s="13"/>
      <c r="AU339" s="54"/>
      <c r="AV339" s="55"/>
      <c r="AW339" s="56"/>
      <c r="AX339" s="152"/>
      <c r="AY339" s="182"/>
      <c r="AZ339" s="675"/>
      <c r="BA339" s="168"/>
      <c r="BB339" s="152"/>
      <c r="BC339" s="686"/>
      <c r="BD339" s="663"/>
      <c r="BE339" s="168"/>
      <c r="BF339" s="169"/>
      <c r="BG339" s="248"/>
      <c r="BH339" s="248"/>
      <c r="BI339" s="249"/>
    </row>
    <row r="340" spans="1:61" s="479" customFormat="1" ht="12.75" customHeight="1">
      <c r="A340" s="546">
        <v>1</v>
      </c>
      <c r="B340" s="226" t="s">
        <v>788</v>
      </c>
      <c r="C340" s="49">
        <f>S340+W340+AA340+AE340+AI340+AM340+AQ340+AU340+AY340+BC340</f>
        <v>0.85</v>
      </c>
      <c r="D340" s="51">
        <f>T340+X340+AB340+AF340+AJ340+AN340+AR340+AV340+AZ340+BD340</f>
        <v>1</v>
      </c>
      <c r="E340" s="305">
        <f>100*(C340/D340)</f>
        <v>85</v>
      </c>
      <c r="F340" s="647"/>
      <c r="G340" s="507"/>
      <c r="H340" s="511"/>
      <c r="I340" s="508"/>
      <c r="J340" s="509"/>
      <c r="K340" s="511"/>
      <c r="L340" s="508"/>
      <c r="M340" s="509"/>
      <c r="N340" s="526"/>
      <c r="O340" s="504">
        <f>C340+F340+I340+L340</f>
        <v>0.85</v>
      </c>
      <c r="P340" s="475">
        <f>D340+G340+J340+M340</f>
        <v>1</v>
      </c>
      <c r="Q340" s="476">
        <f>100*O340/P340</f>
        <v>85</v>
      </c>
      <c r="R340" s="185" t="s">
        <v>165</v>
      </c>
      <c r="S340" s="54">
        <v>0.85</v>
      </c>
      <c r="T340" s="128">
        <v>1</v>
      </c>
      <c r="U340" s="57">
        <v>0.85</v>
      </c>
      <c r="V340" s="136"/>
      <c r="W340" s="55"/>
      <c r="X340" s="58"/>
      <c r="Y340" s="78"/>
      <c r="Z340" s="136"/>
      <c r="AA340" s="55"/>
      <c r="AB340" s="58"/>
      <c r="AC340" s="482"/>
      <c r="AD340" s="136"/>
      <c r="AE340" s="55"/>
      <c r="AF340" s="58"/>
      <c r="AG340" s="78"/>
      <c r="AH340" s="136"/>
      <c r="AI340" s="55"/>
      <c r="AJ340" s="58"/>
      <c r="AK340" s="483"/>
      <c r="AL340" s="473"/>
      <c r="AM340" s="167"/>
      <c r="AN340" s="242"/>
      <c r="AO340" s="483"/>
      <c r="AP340" s="473"/>
      <c r="AQ340" s="167"/>
      <c r="AR340" s="242"/>
      <c r="AS340" s="829"/>
      <c r="AT340" s="487"/>
      <c r="AU340" s="488"/>
      <c r="AV340" s="488"/>
      <c r="AW340" s="489"/>
      <c r="AX340" s="487"/>
      <c r="AY340" s="488"/>
      <c r="AZ340" s="679"/>
      <c r="BA340" s="489"/>
      <c r="BB340" s="487"/>
      <c r="BC340" s="688"/>
      <c r="BD340" s="664"/>
      <c r="BE340" s="489"/>
      <c r="BF340" s="487"/>
      <c r="BG340" s="488"/>
      <c r="BH340" s="488"/>
      <c r="BI340" s="489"/>
    </row>
    <row r="341" spans="1:61" s="188" customFormat="1" ht="12.75" customHeight="1">
      <c r="A341" s="545">
        <v>1</v>
      </c>
      <c r="B341" s="4" t="s">
        <v>194</v>
      </c>
      <c r="C341" s="49">
        <f>S341+W341+AA341+AE341+AI341+AM341+AQ341+AU341+AY341+BC341</f>
        <v>8.830698906356801</v>
      </c>
      <c r="D341" s="51">
        <f>T341+X341+AB341+AF341+AJ341+AN341+AR341+AV341+AZ341+BD341</f>
        <v>12</v>
      </c>
      <c r="E341" s="305">
        <f>100*(C341/D341)</f>
        <v>73.58915755297333</v>
      </c>
      <c r="F341" s="239"/>
      <c r="G341" s="266"/>
      <c r="H341" s="289"/>
      <c r="I341" s="115"/>
      <c r="J341" s="116"/>
      <c r="K341" s="276"/>
      <c r="L341" s="122"/>
      <c r="M341" s="121"/>
      <c r="N341" s="435"/>
      <c r="O341" s="505">
        <f>C341+F341+I341+L341</f>
        <v>8.830698906356801</v>
      </c>
      <c r="P341" s="392">
        <f>D341+G341+J341+M341</f>
        <v>12</v>
      </c>
      <c r="Q341" s="124">
        <f>100*O341/P341</f>
        <v>73.58915755297335</v>
      </c>
      <c r="R341" s="16" t="s">
        <v>165</v>
      </c>
      <c r="S341" s="589">
        <v>1.4454545454545453</v>
      </c>
      <c r="T341" s="590">
        <v>2</v>
      </c>
      <c r="U341" s="57">
        <f>S341/T341</f>
        <v>0.7227272727272727</v>
      </c>
      <c r="V341" s="185" t="s">
        <v>165</v>
      </c>
      <c r="W341" s="106">
        <v>1.526315789473684</v>
      </c>
      <c r="X341" s="160">
        <v>2</v>
      </c>
      <c r="Y341" s="211">
        <f>W341/X341</f>
        <v>0.763157894736842</v>
      </c>
      <c r="Z341" s="16" t="s">
        <v>165</v>
      </c>
      <c r="AA341" s="332">
        <v>2.2589285714285716</v>
      </c>
      <c r="AB341" s="333">
        <v>3</v>
      </c>
      <c r="AC341" s="346">
        <f>AA341/AB341</f>
        <v>0.7529761904761906</v>
      </c>
      <c r="AD341" s="16" t="s">
        <v>165</v>
      </c>
      <c r="AE341" s="105">
        <v>1.52</v>
      </c>
      <c r="AF341" s="160">
        <v>2</v>
      </c>
      <c r="AG341" s="56">
        <f>AE341/AF341</f>
        <v>0.76</v>
      </c>
      <c r="AH341" s="16" t="s">
        <v>165</v>
      </c>
      <c r="AI341" s="54">
        <v>1.34</v>
      </c>
      <c r="AJ341" s="55">
        <v>2</v>
      </c>
      <c r="AK341" s="56">
        <f>AI341/AJ341</f>
        <v>0.67</v>
      </c>
      <c r="AL341" s="16" t="s">
        <v>165</v>
      </c>
      <c r="AM341" s="54">
        <v>0.74</v>
      </c>
      <c r="AN341" s="55">
        <v>1</v>
      </c>
      <c r="AO341" s="56">
        <v>0.74</v>
      </c>
      <c r="AP341" s="13"/>
      <c r="AQ341" s="54"/>
      <c r="AR341" s="55"/>
      <c r="AS341" s="57"/>
      <c r="AT341" s="13"/>
      <c r="AU341" s="54"/>
      <c r="AV341" s="55"/>
      <c r="AW341" s="56"/>
      <c r="AX341" s="13"/>
      <c r="AY341" s="54"/>
      <c r="AZ341" s="62"/>
      <c r="BA341" s="56"/>
      <c r="BB341" s="13"/>
      <c r="BC341" s="126"/>
      <c r="BD341" s="65"/>
      <c r="BE341" s="56"/>
      <c r="BF341" s="169"/>
      <c r="BG341" s="189"/>
      <c r="BH341" s="189"/>
      <c r="BI341" s="190"/>
    </row>
    <row r="342" spans="1:61" s="188" customFormat="1" ht="12.75" customHeight="1">
      <c r="A342" s="546">
        <v>1</v>
      </c>
      <c r="B342" s="4" t="s">
        <v>101</v>
      </c>
      <c r="C342" s="49">
        <f>S342+W342+AA342+AE342+AI342+AM342+AQ342+AU342+AY342+BC342</f>
        <v>22.580513959724488</v>
      </c>
      <c r="D342" s="51">
        <f>T342+X342+AB342+AF342+AJ342+AN342+AR342+AV342+AZ342+BD342</f>
        <v>42</v>
      </c>
      <c r="E342" s="305">
        <f>100*(C342/D342)</f>
        <v>53.763128475534494</v>
      </c>
      <c r="F342" s="239"/>
      <c r="G342" s="266"/>
      <c r="H342" s="289"/>
      <c r="I342" s="115"/>
      <c r="J342" s="116"/>
      <c r="K342" s="276"/>
      <c r="L342" s="122"/>
      <c r="M342" s="121"/>
      <c r="N342" s="435"/>
      <c r="O342" s="504">
        <f>C342+F342+I342+L342</f>
        <v>22.580513959724488</v>
      </c>
      <c r="P342" s="475">
        <f>D342+G342+J342+M342</f>
        <v>42</v>
      </c>
      <c r="Q342" s="476">
        <f>100*O342/P342</f>
        <v>53.7631284755345</v>
      </c>
      <c r="R342" s="514" t="s">
        <v>165</v>
      </c>
      <c r="S342" s="439"/>
      <c r="T342" s="439"/>
      <c r="U342" s="538"/>
      <c r="V342" s="185" t="s">
        <v>165</v>
      </c>
      <c r="W342" s="106">
        <v>4.879085388295914</v>
      </c>
      <c r="X342" s="160">
        <v>8</v>
      </c>
      <c r="Y342" s="211">
        <f>W342/X342</f>
        <v>0.6098856735369893</v>
      </c>
      <c r="Z342" s="185" t="s">
        <v>165</v>
      </c>
      <c r="AA342" s="105">
        <v>1.5714285714285716</v>
      </c>
      <c r="AB342" s="160">
        <v>3</v>
      </c>
      <c r="AC342" s="211">
        <v>0.5238095238095238</v>
      </c>
      <c r="AD342" s="185" t="s">
        <v>165</v>
      </c>
      <c r="AE342" s="105">
        <v>3.41</v>
      </c>
      <c r="AF342" s="160">
        <v>7</v>
      </c>
      <c r="AG342" s="56">
        <f>AE342/AF342</f>
        <v>0.48714285714285716</v>
      </c>
      <c r="AH342" s="16" t="s">
        <v>165</v>
      </c>
      <c r="AI342" s="54">
        <v>1.81</v>
      </c>
      <c r="AJ342" s="55">
        <v>3</v>
      </c>
      <c r="AK342" s="56">
        <f>AI342/AJ342</f>
        <v>0.6033333333333334</v>
      </c>
      <c r="AL342" s="16" t="s">
        <v>165</v>
      </c>
      <c r="AM342" s="54">
        <v>5.58</v>
      </c>
      <c r="AN342" s="55">
        <v>9</v>
      </c>
      <c r="AO342" s="56">
        <v>0.62</v>
      </c>
      <c r="AP342" s="16" t="s">
        <v>165</v>
      </c>
      <c r="AQ342" s="54">
        <v>1.19</v>
      </c>
      <c r="AR342" s="55">
        <v>3</v>
      </c>
      <c r="AS342" s="57">
        <v>0.4</v>
      </c>
      <c r="AT342" s="16" t="s">
        <v>165</v>
      </c>
      <c r="AU342" s="54">
        <v>2.48</v>
      </c>
      <c r="AV342" s="55">
        <v>4</v>
      </c>
      <c r="AW342" s="56">
        <v>0.62</v>
      </c>
      <c r="AX342" s="16" t="s">
        <v>165</v>
      </c>
      <c r="AY342" s="54">
        <v>1.66</v>
      </c>
      <c r="AZ342" s="62">
        <v>5</v>
      </c>
      <c r="BA342" s="56">
        <v>0.33</v>
      </c>
      <c r="BB342" s="13"/>
      <c r="BC342" s="126"/>
      <c r="BD342" s="65"/>
      <c r="BE342" s="56"/>
      <c r="BF342" s="169"/>
      <c r="BG342" s="189"/>
      <c r="BH342" s="189"/>
      <c r="BI342" s="190"/>
    </row>
    <row r="343" spans="1:61" s="254" customFormat="1" ht="12.75" customHeight="1">
      <c r="A343" s="545">
        <v>1</v>
      </c>
      <c r="B343" s="226" t="s">
        <v>706</v>
      </c>
      <c r="C343" s="49">
        <f>S343+W343+AA343+AE343+AI343+AM343+AQ343+AU343+AY343+BC343</f>
        <v>0.21428571428571427</v>
      </c>
      <c r="D343" s="51">
        <f>T343+X343+AB343+AF343+AJ343+AN343+AR343+AV343+AZ343+BD343</f>
        <v>2</v>
      </c>
      <c r="E343" s="305">
        <f>100*(C343/D343)</f>
        <v>10.714285714285714</v>
      </c>
      <c r="F343" s="239"/>
      <c r="G343" s="266"/>
      <c r="H343" s="582"/>
      <c r="I343" s="268"/>
      <c r="J343" s="407"/>
      <c r="K343" s="270"/>
      <c r="L343" s="268"/>
      <c r="M343" s="269"/>
      <c r="N343" s="270"/>
      <c r="O343" s="505">
        <f>C343+F343+I343+L343</f>
        <v>0.21428571428571427</v>
      </c>
      <c r="P343" s="392">
        <f>D343+G343+J343+M343</f>
        <v>2</v>
      </c>
      <c r="Q343" s="124">
        <f>100*O343/P343</f>
        <v>10.714285714285714</v>
      </c>
      <c r="R343" s="176"/>
      <c r="S343" s="439"/>
      <c r="T343" s="439"/>
      <c r="U343" s="538"/>
      <c r="V343" s="176"/>
      <c r="W343" s="59"/>
      <c r="X343" s="66"/>
      <c r="Y343" s="124"/>
      <c r="Z343" s="185" t="s">
        <v>165</v>
      </c>
      <c r="AA343" s="105">
        <v>0.21428571428571427</v>
      </c>
      <c r="AB343" s="160">
        <v>2</v>
      </c>
      <c r="AC343" s="211">
        <v>0.10714285714285714</v>
      </c>
      <c r="AD343" s="256"/>
      <c r="AE343" s="253"/>
      <c r="AF343" s="253"/>
      <c r="AG343" s="587"/>
      <c r="AH343" s="256"/>
      <c r="AI343" s="253"/>
      <c r="AJ343" s="253"/>
      <c r="AK343" s="259"/>
      <c r="AL343" s="256"/>
      <c r="AM343" s="253"/>
      <c r="AN343" s="253"/>
      <c r="AO343" s="259"/>
      <c r="AP343" s="256"/>
      <c r="AQ343" s="253"/>
      <c r="AR343" s="253"/>
      <c r="AS343" s="260"/>
      <c r="AT343" s="256"/>
      <c r="AU343" s="253"/>
      <c r="AV343" s="253"/>
      <c r="AW343" s="259"/>
      <c r="AX343" s="256"/>
      <c r="AY343" s="253"/>
      <c r="AZ343" s="674"/>
      <c r="BA343" s="259"/>
      <c r="BB343" s="256"/>
      <c r="BC343" s="669"/>
      <c r="BD343" s="253"/>
      <c r="BE343" s="259"/>
      <c r="BF343" s="256"/>
      <c r="BG343" s="253"/>
      <c r="BH343" s="253"/>
      <c r="BI343" s="259"/>
    </row>
    <row r="344" spans="1:61" ht="12" customHeight="1">
      <c r="A344" s="546">
        <v>1</v>
      </c>
      <c r="B344" s="574" t="s">
        <v>817</v>
      </c>
      <c r="C344" s="49">
        <f>S344+W344+AA344+AE344+AI344+AM344+AQ344+AU344+AY344+BC344</f>
        <v>0.030303030303030304</v>
      </c>
      <c r="D344" s="51">
        <f>T344+X344+AB344+AF344+AJ344+AN344+AR344+AV344+AZ344+BD344</f>
        <v>1</v>
      </c>
      <c r="E344" s="305">
        <f>100*(C344/D344)</f>
        <v>3.0303030303030303</v>
      </c>
      <c r="F344" s="614"/>
      <c r="G344" s="258"/>
      <c r="H344" s="615"/>
      <c r="I344" s="214"/>
      <c r="J344" s="610"/>
      <c r="K344" s="611"/>
      <c r="L344" s="612"/>
      <c r="M344" s="613"/>
      <c r="N344" s="448"/>
      <c r="O344" s="599"/>
      <c r="P344" s="365"/>
      <c r="Q344" s="366"/>
      <c r="R344" s="16" t="s">
        <v>165</v>
      </c>
      <c r="S344" s="589">
        <v>0.030303030303030304</v>
      </c>
      <c r="T344" s="590">
        <v>1</v>
      </c>
      <c r="U344" s="57">
        <f>S344/T344</f>
        <v>0.030303030303030304</v>
      </c>
      <c r="V344" s="20"/>
      <c r="W344" s="54"/>
      <c r="X344" s="55"/>
      <c r="Y344" s="56"/>
      <c r="Z344" s="13"/>
      <c r="AA344" s="54"/>
      <c r="AB344" s="55"/>
      <c r="AC344" s="56"/>
      <c r="AD344" s="152"/>
      <c r="AE344" s="182"/>
      <c r="AF344" s="167"/>
      <c r="AG344" s="168"/>
      <c r="AH344" s="152"/>
      <c r="AI344" s="182"/>
      <c r="AJ344" s="167"/>
      <c r="AK344" s="168"/>
      <c r="AL344" s="169"/>
      <c r="AM344" s="248"/>
      <c r="AN344" s="248"/>
      <c r="AO344" s="249"/>
      <c r="AP344" s="325"/>
      <c r="AQ344" s="248"/>
      <c r="AR344" s="248"/>
      <c r="AS344" s="324"/>
      <c r="AT344" s="325"/>
      <c r="AU344" s="248"/>
      <c r="AV344" s="248"/>
      <c r="AW344" s="249"/>
      <c r="AX344" s="325"/>
      <c r="AY344" s="248"/>
      <c r="AZ344" s="674"/>
      <c r="BA344" s="249"/>
      <c r="BB344" s="325"/>
      <c r="BC344" s="685"/>
      <c r="BD344" s="253"/>
      <c r="BE344" s="249"/>
      <c r="BF344" s="325"/>
      <c r="BG344" s="248"/>
      <c r="BH344" s="248"/>
      <c r="BI344" s="249"/>
    </row>
    <row r="345" spans="1:61" ht="12.75" customHeight="1">
      <c r="A345" s="546">
        <v>1</v>
      </c>
      <c r="B345" s="372" t="s">
        <v>739</v>
      </c>
      <c r="C345" s="49">
        <f>S345+W345+AA345+AE345+AI345+AM345+AQ345+AU345+AY345+BC345</f>
        <v>1.1792295123177476</v>
      </c>
      <c r="D345" s="51">
        <f>T345+X345+AB345+AF345+AJ345+AN345+AR345+AV345+AZ345+BD345</f>
        <v>12</v>
      </c>
      <c r="E345" s="305">
        <f>100*(C345/D345)</f>
        <v>9.826912602647898</v>
      </c>
      <c r="F345" s="502"/>
      <c r="G345" s="498"/>
      <c r="H345" s="381"/>
      <c r="I345" s="382"/>
      <c r="J345" s="408"/>
      <c r="K345" s="381"/>
      <c r="L345" s="326"/>
      <c r="M345" s="380"/>
      <c r="N345" s="381"/>
      <c r="O345" s="504">
        <f>C345+F345+I345+L345</f>
        <v>1.1792295123177476</v>
      </c>
      <c r="P345" s="475">
        <f>D345+G345+J345+M345</f>
        <v>12</v>
      </c>
      <c r="Q345" s="476">
        <f>100*O345/P345</f>
        <v>9.826912602647896</v>
      </c>
      <c r="R345" s="16" t="s">
        <v>165</v>
      </c>
      <c r="S345" s="238">
        <v>0.9069444444444444</v>
      </c>
      <c r="T345" s="60">
        <v>8</v>
      </c>
      <c r="U345" s="57">
        <f>S345/T345</f>
        <v>0.11336805555555556</v>
      </c>
      <c r="V345" s="184" t="s">
        <v>165</v>
      </c>
      <c r="W345" s="106">
        <v>0.2722850678733032</v>
      </c>
      <c r="X345" s="160">
        <v>4</v>
      </c>
      <c r="Y345" s="56">
        <f>W345/X345</f>
        <v>0.0680712669683258</v>
      </c>
      <c r="Z345" s="321"/>
      <c r="AA345" s="371"/>
      <c r="AB345" s="319"/>
      <c r="AC345" s="376"/>
      <c r="AD345" s="321"/>
      <c r="AE345" s="160"/>
      <c r="AF345" s="160"/>
      <c r="AG345" s="166"/>
      <c r="AH345" s="13"/>
      <c r="AI345" s="374"/>
      <c r="AJ345" s="375"/>
      <c r="AK345" s="379"/>
      <c r="AL345" s="325"/>
      <c r="AM345" s="248"/>
      <c r="AN345" s="248"/>
      <c r="AO345" s="249"/>
      <c r="AP345" s="325"/>
      <c r="AQ345" s="248"/>
      <c r="AR345" s="248"/>
      <c r="AS345" s="324"/>
      <c r="AT345" s="325"/>
      <c r="AU345" s="248"/>
      <c r="AV345" s="248"/>
      <c r="AW345" s="249"/>
      <c r="AX345" s="325"/>
      <c r="AY345" s="248"/>
      <c r="AZ345" s="674"/>
      <c r="BA345" s="249"/>
      <c r="BB345" s="325"/>
      <c r="BC345" s="685"/>
      <c r="BD345" s="253"/>
      <c r="BE345" s="249"/>
      <c r="BF345" s="325"/>
      <c r="BG345" s="248"/>
      <c r="BH345" s="248"/>
      <c r="BI345" s="249"/>
    </row>
    <row r="346" spans="1:61" s="187" customFormat="1" ht="12.75" customHeight="1">
      <c r="A346" s="546">
        <v>1</v>
      </c>
      <c r="B346" s="226" t="s">
        <v>693</v>
      </c>
      <c r="C346" s="49">
        <f>S346+W346+AA346+AE346+AI346+AM346+AQ346+AU346+AY346+BC346</f>
        <v>1.7097222222222221</v>
      </c>
      <c r="D346" s="51">
        <f>T346+X346+AB346+AF346+AJ346+AN346+AR346+AV346+AZ346+BD346</f>
        <v>12</v>
      </c>
      <c r="E346" s="305">
        <f>100*(C346/D346)</f>
        <v>14.247685185185185</v>
      </c>
      <c r="F346" s="239"/>
      <c r="G346" s="266"/>
      <c r="H346" s="552"/>
      <c r="I346" s="331"/>
      <c r="J346" s="415"/>
      <c r="K346" s="597"/>
      <c r="L346" s="331"/>
      <c r="M346" s="393"/>
      <c r="N346" s="531"/>
      <c r="O346" s="504">
        <f>C346+F346+I346+L346</f>
        <v>1.7097222222222221</v>
      </c>
      <c r="P346" s="475">
        <f>D346+G346+J346+M346</f>
        <v>12</v>
      </c>
      <c r="Q346" s="476">
        <f>100*O346/P346</f>
        <v>14.247685185185185</v>
      </c>
      <c r="R346" s="16" t="s">
        <v>165</v>
      </c>
      <c r="S346" s="238">
        <v>1.3805555555555555</v>
      </c>
      <c r="T346" s="60">
        <v>8</v>
      </c>
      <c r="U346" s="57">
        <f>S346/T346</f>
        <v>0.17256944444444444</v>
      </c>
      <c r="V346" s="184" t="s">
        <v>165</v>
      </c>
      <c r="W346" s="106">
        <v>0.20416666666666666</v>
      </c>
      <c r="X346" s="160">
        <v>3</v>
      </c>
      <c r="Y346" s="56">
        <f>W346/X346</f>
        <v>0.06805555555555555</v>
      </c>
      <c r="Z346" s="185" t="s">
        <v>165</v>
      </c>
      <c r="AA346" s="59">
        <v>0.125</v>
      </c>
      <c r="AB346" s="65">
        <v>1</v>
      </c>
      <c r="AC346" s="56">
        <f>AA346/AB346</f>
        <v>0.125</v>
      </c>
      <c r="AD346" s="649"/>
      <c r="AE346" s="227"/>
      <c r="AF346" s="54"/>
      <c r="AG346" s="228"/>
      <c r="AH346" s="229"/>
      <c r="AI346" s="227"/>
      <c r="AJ346" s="54"/>
      <c r="AK346" s="228"/>
      <c r="AL346" s="229"/>
      <c r="AM346" s="230"/>
      <c r="AN346" s="54"/>
      <c r="AO346" s="228"/>
      <c r="AP346" s="229"/>
      <c r="AQ346" s="227"/>
      <c r="AR346" s="54"/>
      <c r="AS346" s="441"/>
      <c r="AT346" s="229"/>
      <c r="AU346" s="233"/>
      <c r="AV346" s="182"/>
      <c r="AW346" s="234"/>
      <c r="AX346" s="235"/>
      <c r="AY346" s="233"/>
      <c r="AZ346" s="681"/>
      <c r="BA346" s="234"/>
      <c r="BB346" s="235"/>
      <c r="BC346" s="690"/>
      <c r="BD346" s="338"/>
      <c r="BE346" s="190"/>
      <c r="BF346" s="194"/>
      <c r="BG346" s="189"/>
      <c r="BH346" s="189"/>
      <c r="BI346" s="190"/>
    </row>
    <row r="347" spans="1:61" s="187" customFormat="1" ht="12.75" customHeight="1">
      <c r="A347" s="546">
        <v>1</v>
      </c>
      <c r="B347" s="533" t="s">
        <v>184</v>
      </c>
      <c r="C347" s="49">
        <f>S347+W347+AA347+AE347+AI347+AM347+AQ347+AU347+AY347+BC347</f>
        <v>7.061682330827066</v>
      </c>
      <c r="D347" s="51">
        <f>T347+X347+AB347+AF347+AJ347+AN347+AR347+AV347+AZ347+BD347</f>
        <v>28</v>
      </c>
      <c r="E347" s="305">
        <f>100*(C347/D347)</f>
        <v>25.220294038668094</v>
      </c>
      <c r="F347" s="239"/>
      <c r="G347" s="266"/>
      <c r="H347" s="289"/>
      <c r="I347" s="115"/>
      <c r="J347" s="116"/>
      <c r="K347" s="276"/>
      <c r="L347" s="122"/>
      <c r="M347" s="121"/>
      <c r="N347" s="435"/>
      <c r="O347" s="505">
        <f>C347+F347+I347+L347</f>
        <v>7.061682330827066</v>
      </c>
      <c r="P347" s="392">
        <f>D347+G347+J347+M347</f>
        <v>28</v>
      </c>
      <c r="Q347" s="124">
        <f>100*O347/P347</f>
        <v>25.220294038668094</v>
      </c>
      <c r="R347" s="420" t="s">
        <v>165</v>
      </c>
      <c r="S347" s="439"/>
      <c r="T347" s="439"/>
      <c r="U347" s="518"/>
      <c r="V347" s="184" t="s">
        <v>165</v>
      </c>
      <c r="W347" s="106">
        <v>1.3681180223285485</v>
      </c>
      <c r="X347" s="160">
        <v>6</v>
      </c>
      <c r="Y347" s="211">
        <f>W347/X347</f>
        <v>0.22801967038809143</v>
      </c>
      <c r="Z347" s="184" t="s">
        <v>165</v>
      </c>
      <c r="AA347" s="106">
        <v>1.5603007518796992</v>
      </c>
      <c r="AB347" s="160">
        <v>4</v>
      </c>
      <c r="AC347" s="211">
        <f>AA347/AB347</f>
        <v>0.3900751879699248</v>
      </c>
      <c r="AD347" s="184" t="s">
        <v>165</v>
      </c>
      <c r="AE347" s="156">
        <v>2.2832635566188197</v>
      </c>
      <c r="AF347" s="65">
        <v>6</v>
      </c>
      <c r="AG347" s="56">
        <f>AE347/AF347</f>
        <v>0.38054392610313664</v>
      </c>
      <c r="AH347" s="16" t="s">
        <v>165</v>
      </c>
      <c r="AI347" s="54">
        <v>0.59</v>
      </c>
      <c r="AJ347" s="55">
        <v>3</v>
      </c>
      <c r="AK347" s="56">
        <f>AI347/AJ347</f>
        <v>0.19666666666666666</v>
      </c>
      <c r="AL347" s="16" t="s">
        <v>165</v>
      </c>
      <c r="AM347" s="54">
        <v>1.26</v>
      </c>
      <c r="AN347" s="55">
        <v>9</v>
      </c>
      <c r="AO347" s="56">
        <v>0.14</v>
      </c>
      <c r="AP347" s="11"/>
      <c r="AQ347" s="54"/>
      <c r="AR347" s="55"/>
      <c r="AS347" s="56"/>
      <c r="AT347" s="13"/>
      <c r="AU347" s="54"/>
      <c r="AV347" s="55"/>
      <c r="AW347" s="56"/>
      <c r="AX347" s="13"/>
      <c r="AY347" s="54"/>
      <c r="AZ347" s="62"/>
      <c r="BA347" s="56"/>
      <c r="BB347" s="13"/>
      <c r="BC347" s="126"/>
      <c r="BD347" s="65"/>
      <c r="BE347" s="56"/>
      <c r="BF347" s="169"/>
      <c r="BG347" s="189"/>
      <c r="BH347" s="189"/>
      <c r="BI347" s="190"/>
    </row>
    <row r="348" spans="1:61" s="188" customFormat="1" ht="12.75" customHeight="1">
      <c r="A348" s="546">
        <v>1</v>
      </c>
      <c r="B348" s="534" t="s">
        <v>352</v>
      </c>
      <c r="C348" s="49">
        <f>S348+W348+AA348+AE348+AI348+AM348+AQ348+AU348+AY348+BC348</f>
        <v>1.0146371610845295</v>
      </c>
      <c r="D348" s="51">
        <f>T348+X348+AB348+AF348+AJ348+AN348+AR348+AV348+AZ348+BD348</f>
        <v>10</v>
      </c>
      <c r="E348" s="305">
        <f>100*(C348/D348)</f>
        <v>10.146371610845295</v>
      </c>
      <c r="F348" s="239"/>
      <c r="G348" s="266"/>
      <c r="H348" s="289"/>
      <c r="I348" s="115"/>
      <c r="J348" s="116"/>
      <c r="K348" s="276"/>
      <c r="L348" s="122"/>
      <c r="M348" s="121"/>
      <c r="N348" s="435"/>
      <c r="O348" s="505">
        <f>C348+F348+I348+L348</f>
        <v>1.0146371610845295</v>
      </c>
      <c r="P348" s="392">
        <f>D348+G348+J348+M348</f>
        <v>10</v>
      </c>
      <c r="Q348" s="124">
        <f>100*O348/P348</f>
        <v>10.146371610845296</v>
      </c>
      <c r="R348" s="420" t="s">
        <v>165</v>
      </c>
      <c r="S348" s="439"/>
      <c r="T348" s="439"/>
      <c r="U348" s="518"/>
      <c r="V348" s="184" t="s">
        <v>165</v>
      </c>
      <c r="W348" s="418">
        <v>0.45</v>
      </c>
      <c r="X348" s="315">
        <v>3</v>
      </c>
      <c r="Y348" s="347">
        <v>0.148</v>
      </c>
      <c r="Z348" s="184" t="s">
        <v>165</v>
      </c>
      <c r="AA348" s="180">
        <v>0.15789473684210525</v>
      </c>
      <c r="AB348" s="315">
        <v>1</v>
      </c>
      <c r="AC348" s="347">
        <f>AA348/AB348</f>
        <v>0.15789473684210525</v>
      </c>
      <c r="AD348" s="16" t="s">
        <v>165</v>
      </c>
      <c r="AE348" s="106">
        <v>0.28674242424242424</v>
      </c>
      <c r="AF348" s="65">
        <v>4</v>
      </c>
      <c r="AG348" s="56">
        <f>AE348/AF348</f>
        <v>0.07168560606060606</v>
      </c>
      <c r="AH348" s="16" t="s">
        <v>165</v>
      </c>
      <c r="AI348" s="54">
        <v>0.12</v>
      </c>
      <c r="AJ348" s="55">
        <v>2</v>
      </c>
      <c r="AK348" s="56">
        <f>AI348/AJ348</f>
        <v>0.06</v>
      </c>
      <c r="AL348" s="20"/>
      <c r="AM348" s="74"/>
      <c r="AN348" s="74"/>
      <c r="AO348" s="77"/>
      <c r="AP348" s="26"/>
      <c r="AQ348" s="74"/>
      <c r="AR348" s="74"/>
      <c r="AS348" s="77"/>
      <c r="AT348" s="20"/>
      <c r="AU348" s="74"/>
      <c r="AV348" s="74"/>
      <c r="AW348" s="77"/>
      <c r="AX348" s="20"/>
      <c r="AY348" s="74"/>
      <c r="AZ348" s="62"/>
      <c r="BA348" s="77"/>
      <c r="BB348" s="20"/>
      <c r="BC348" s="69"/>
      <c r="BD348" s="65"/>
      <c r="BE348" s="77"/>
      <c r="BF348" s="169"/>
      <c r="BG348" s="189"/>
      <c r="BH348" s="189"/>
      <c r="BI348" s="190"/>
    </row>
    <row r="349" spans="1:61" ht="12.75" customHeight="1">
      <c r="A349" s="546">
        <v>1</v>
      </c>
      <c r="B349" s="581" t="s">
        <v>787</v>
      </c>
      <c r="C349" s="49">
        <f>S349+W349+AA349+AE349+AI349+AM349+AQ349+AU349+AY349+BC349</f>
        <v>1.67</v>
      </c>
      <c r="D349" s="51">
        <f>T349+X349+AB349+AF349+AJ349+AN349+AR349+AV349+AZ349+BD349</f>
        <v>2</v>
      </c>
      <c r="E349" s="305">
        <f>100*(C349/D349)</f>
        <v>83.5</v>
      </c>
      <c r="F349" s="502"/>
      <c r="G349" s="498"/>
      <c r="H349" s="381"/>
      <c r="I349" s="382"/>
      <c r="J349" s="408"/>
      <c r="K349" s="381"/>
      <c r="L349" s="326"/>
      <c r="M349" s="380"/>
      <c r="N349" s="381"/>
      <c r="O349" s="505">
        <f>C349+F349+I349+L349</f>
        <v>1.67</v>
      </c>
      <c r="P349" s="392">
        <f>D349+G349+J349+M349</f>
        <v>2</v>
      </c>
      <c r="Q349" s="124">
        <f>100*O349/P349</f>
        <v>83.5</v>
      </c>
      <c r="R349" s="98" t="s">
        <v>165</v>
      </c>
      <c r="S349" s="54">
        <v>0.9</v>
      </c>
      <c r="T349" s="128">
        <v>1</v>
      </c>
      <c r="U349" s="56">
        <v>0.9</v>
      </c>
      <c r="V349" s="185" t="s">
        <v>165</v>
      </c>
      <c r="W349" s="106">
        <v>0.77</v>
      </c>
      <c r="X349" s="160">
        <v>1</v>
      </c>
      <c r="Y349" s="211">
        <f>W349/X349</f>
        <v>0.77</v>
      </c>
      <c r="Z349" s="321"/>
      <c r="AA349" s="371"/>
      <c r="AB349" s="319"/>
      <c r="AC349" s="376"/>
      <c r="AD349" s="321"/>
      <c r="AE349" s="160"/>
      <c r="AF349" s="160"/>
      <c r="AG349" s="166"/>
      <c r="AH349" s="13"/>
      <c r="AI349" s="374"/>
      <c r="AJ349" s="375"/>
      <c r="AK349" s="379"/>
      <c r="AL349" s="325"/>
      <c r="AM349" s="248"/>
      <c r="AN349" s="248"/>
      <c r="AO349" s="249"/>
      <c r="AP349" s="323"/>
      <c r="AQ349" s="248"/>
      <c r="AR349" s="248"/>
      <c r="AS349" s="249"/>
      <c r="AT349" s="325"/>
      <c r="AU349" s="248"/>
      <c r="AV349" s="248"/>
      <c r="AW349" s="249"/>
      <c r="AX349" s="325"/>
      <c r="AY349" s="248"/>
      <c r="AZ349" s="674"/>
      <c r="BA349" s="249"/>
      <c r="BB349" s="325"/>
      <c r="BC349" s="685"/>
      <c r="BD349" s="253"/>
      <c r="BE349" s="249"/>
      <c r="BF349" s="325"/>
      <c r="BG349" s="248"/>
      <c r="BH349" s="248"/>
      <c r="BI349" s="249"/>
    </row>
    <row r="350" spans="1:61" s="188" customFormat="1" ht="12.75" customHeight="1">
      <c r="A350" s="546">
        <v>1</v>
      </c>
      <c r="B350" s="533" t="s">
        <v>344</v>
      </c>
      <c r="C350" s="49">
        <f>S350+W350+AA350+AE350+AI350+AM350+AQ350+AU350+AY350+BC350</f>
        <v>5.22076923076923</v>
      </c>
      <c r="D350" s="51">
        <f>T350+X350+AB350+AF350+AJ350+AN350+AR350+AV350+AZ350+BD350</f>
        <v>9</v>
      </c>
      <c r="E350" s="305">
        <f>100*(C350/D350)</f>
        <v>58.008547008547005</v>
      </c>
      <c r="F350" s="239"/>
      <c r="G350" s="266"/>
      <c r="H350" s="289"/>
      <c r="I350" s="115"/>
      <c r="J350" s="116"/>
      <c r="K350" s="276"/>
      <c r="L350" s="122"/>
      <c r="M350" s="121"/>
      <c r="N350" s="435"/>
      <c r="O350" s="505">
        <f>C350+F350+I350+L350</f>
        <v>5.22076923076923</v>
      </c>
      <c r="P350" s="392">
        <f>D350+G350+J350+M350</f>
        <v>9</v>
      </c>
      <c r="Q350" s="124">
        <f>100*O350/P350</f>
        <v>58.008547008547</v>
      </c>
      <c r="R350" s="178"/>
      <c r="S350" s="439"/>
      <c r="T350" s="439"/>
      <c r="U350" s="518"/>
      <c r="V350" s="185" t="s">
        <v>165</v>
      </c>
      <c r="W350" s="418">
        <v>0.9</v>
      </c>
      <c r="X350" s="315">
        <v>1</v>
      </c>
      <c r="Y350" s="347">
        <v>0.9</v>
      </c>
      <c r="Z350" s="185" t="s">
        <v>165</v>
      </c>
      <c r="AA350" s="238">
        <v>0.23076923076923078</v>
      </c>
      <c r="AB350" s="250">
        <v>1</v>
      </c>
      <c r="AC350" s="56">
        <v>0.23076923076923078</v>
      </c>
      <c r="AD350" s="185" t="s">
        <v>165</v>
      </c>
      <c r="AE350" s="59">
        <v>0.44</v>
      </c>
      <c r="AF350" s="66">
        <v>1</v>
      </c>
      <c r="AG350" s="56">
        <v>0.44</v>
      </c>
      <c r="AH350" s="16" t="s">
        <v>165</v>
      </c>
      <c r="AI350" s="54">
        <v>3.65</v>
      </c>
      <c r="AJ350" s="55">
        <v>6</v>
      </c>
      <c r="AK350" s="56">
        <f>AI350/AJ350</f>
        <v>0.6083333333333333</v>
      </c>
      <c r="AL350" s="13"/>
      <c r="AM350" s="54"/>
      <c r="AN350" s="55"/>
      <c r="AO350" s="56"/>
      <c r="AP350" s="11"/>
      <c r="AQ350" s="54"/>
      <c r="AR350" s="55"/>
      <c r="AS350" s="56"/>
      <c r="AT350" s="13"/>
      <c r="AU350" s="54"/>
      <c r="AV350" s="55"/>
      <c r="AW350" s="56"/>
      <c r="AX350" s="13"/>
      <c r="AY350" s="54"/>
      <c r="AZ350" s="62"/>
      <c r="BA350" s="56"/>
      <c r="BB350" s="13"/>
      <c r="BC350" s="126"/>
      <c r="BD350" s="65"/>
      <c r="BE350" s="56"/>
      <c r="BF350" s="169"/>
      <c r="BG350" s="189"/>
      <c r="BH350" s="189"/>
      <c r="BI350" s="190"/>
    </row>
    <row r="351" spans="1:61" ht="12.75" customHeight="1">
      <c r="A351" s="546">
        <v>1</v>
      </c>
      <c r="B351" s="594" t="s">
        <v>737</v>
      </c>
      <c r="C351" s="49">
        <f>S351+W351+AA351+AE351+AI351+AM351+AQ351+AU351+AY351+BC351</f>
        <v>0.38</v>
      </c>
      <c r="D351" s="51">
        <f>T351+X351+AB351+AF351+AJ351+AN351+AR351+AV351+AZ351+BD351</f>
        <v>1</v>
      </c>
      <c r="E351" s="305">
        <f>100*(C351/D351)</f>
        <v>38</v>
      </c>
      <c r="F351" s="502"/>
      <c r="G351" s="498"/>
      <c r="H351" s="381"/>
      <c r="I351" s="382"/>
      <c r="J351" s="408"/>
      <c r="K351" s="381"/>
      <c r="L351" s="326"/>
      <c r="M351" s="380"/>
      <c r="N351" s="381"/>
      <c r="O351" s="505">
        <f>C351+F351+I351+L351</f>
        <v>0.38</v>
      </c>
      <c r="P351" s="392">
        <f>D351+G351+J351+M351</f>
        <v>1</v>
      </c>
      <c r="Q351" s="124">
        <f>100*O351/P351</f>
        <v>38</v>
      </c>
      <c r="R351" s="178"/>
      <c r="S351" s="439"/>
      <c r="T351" s="439"/>
      <c r="U351" s="518"/>
      <c r="V351" s="185" t="s">
        <v>165</v>
      </c>
      <c r="W351" s="106">
        <v>0.38</v>
      </c>
      <c r="X351" s="160">
        <v>1</v>
      </c>
      <c r="Y351" s="211">
        <f>W351/X351</f>
        <v>0.38</v>
      </c>
      <c r="Z351" s="321"/>
      <c r="AA351" s="371"/>
      <c r="AB351" s="319"/>
      <c r="AC351" s="376"/>
      <c r="AD351" s="321"/>
      <c r="AE351" s="160"/>
      <c r="AF351" s="160"/>
      <c r="AG351" s="166"/>
      <c r="AH351" s="13"/>
      <c r="AI351" s="374"/>
      <c r="AJ351" s="375"/>
      <c r="AK351" s="379"/>
      <c r="AL351" s="325"/>
      <c r="AM351" s="248"/>
      <c r="AN351" s="248"/>
      <c r="AO351" s="249"/>
      <c r="AP351" s="323"/>
      <c r="AQ351" s="248"/>
      <c r="AR351" s="248"/>
      <c r="AS351" s="249"/>
      <c r="AT351" s="325"/>
      <c r="AU351" s="248"/>
      <c r="AV351" s="248"/>
      <c r="AW351" s="249"/>
      <c r="AX351" s="325"/>
      <c r="AY351" s="248"/>
      <c r="AZ351" s="674"/>
      <c r="BA351" s="249"/>
      <c r="BB351" s="325"/>
      <c r="BC351" s="685"/>
      <c r="BD351" s="253"/>
      <c r="BE351" s="249"/>
      <c r="BF351" s="325"/>
      <c r="BG351" s="248"/>
      <c r="BH351" s="248"/>
      <c r="BI351" s="249"/>
    </row>
    <row r="352" spans="1:61" ht="12.75" customHeight="1">
      <c r="A352" s="546">
        <v>1</v>
      </c>
      <c r="B352" s="536" t="s">
        <v>770</v>
      </c>
      <c r="C352" s="49">
        <f>S352+W352+AA352+AE352+AI352+AM352+AQ352+AU352+AY352+BC352</f>
        <v>0.3684210526315789</v>
      </c>
      <c r="D352" s="51">
        <f>T352+X352+AB352+AF352+AJ352+AN352+AR352+AV352+AZ352+BD352</f>
        <v>1</v>
      </c>
      <c r="E352" s="305">
        <f>100*(C352/D352)</f>
        <v>36.84210526315789</v>
      </c>
      <c r="F352" s="453"/>
      <c r="G352" s="496"/>
      <c r="H352" s="448"/>
      <c r="I352" s="453"/>
      <c r="J352" s="449"/>
      <c r="K352" s="462"/>
      <c r="L352" s="423"/>
      <c r="M352" s="454"/>
      <c r="N352" s="455"/>
      <c r="O352" s="505">
        <f>C352+F352+I352+L352</f>
        <v>0.3684210526315789</v>
      </c>
      <c r="P352" s="392">
        <f>D352+G352+J352+M352</f>
        <v>1</v>
      </c>
      <c r="Q352" s="124">
        <f>100*O352/P352</f>
        <v>36.84210526315789</v>
      </c>
      <c r="R352" s="707"/>
      <c r="S352" s="58"/>
      <c r="T352" s="227"/>
      <c r="U352" s="68"/>
      <c r="V352" s="185" t="s">
        <v>165</v>
      </c>
      <c r="W352" s="106">
        <v>0.3684210526315789</v>
      </c>
      <c r="X352" s="160">
        <v>1</v>
      </c>
      <c r="Y352" s="211">
        <f>W352/X352</f>
        <v>0.3684210526315789</v>
      </c>
      <c r="Z352" s="241"/>
      <c r="AA352" s="242"/>
      <c r="AB352" s="233"/>
      <c r="AC352" s="431"/>
      <c r="AD352" s="241"/>
      <c r="AE352" s="242"/>
      <c r="AF352" s="236"/>
      <c r="AG352" s="249"/>
      <c r="AH352" s="325"/>
      <c r="AI352" s="248"/>
      <c r="AJ352" s="248"/>
      <c r="AK352" s="249"/>
      <c r="AL352" s="325"/>
      <c r="AM352" s="248"/>
      <c r="AN352" s="248"/>
      <c r="AO352" s="249"/>
      <c r="AP352" s="323"/>
      <c r="AQ352" s="248"/>
      <c r="AR352" s="248"/>
      <c r="AS352" s="249"/>
      <c r="AT352" s="325"/>
      <c r="AU352" s="248"/>
      <c r="AV352" s="248"/>
      <c r="AW352" s="249"/>
      <c r="AX352" s="325"/>
      <c r="AY352" s="248"/>
      <c r="AZ352" s="674"/>
      <c r="BA352" s="249"/>
      <c r="BB352" s="325"/>
      <c r="BC352" s="685"/>
      <c r="BD352" s="253"/>
      <c r="BE352" s="249"/>
      <c r="BF352" s="325"/>
      <c r="BG352" s="248"/>
      <c r="BH352" s="248"/>
      <c r="BI352" s="249"/>
    </row>
    <row r="353" spans="1:61" s="187" customFormat="1" ht="12.75" customHeight="1">
      <c r="A353" s="546">
        <v>1</v>
      </c>
      <c r="B353" s="581" t="s">
        <v>353</v>
      </c>
      <c r="C353" s="49">
        <f>W353+AA353+AM353+AU353</f>
        <v>3.13547619047619</v>
      </c>
      <c r="D353" s="51">
        <f>X353+AB353+AN353+AV353</f>
        <v>6</v>
      </c>
      <c r="E353" s="305">
        <f>100*(C353/D353)</f>
        <v>52.2579365079365</v>
      </c>
      <c r="F353" s="103">
        <f>AE353+AI353</f>
        <v>0.08</v>
      </c>
      <c r="G353" s="212">
        <f>AF353+AJ353</f>
        <v>1</v>
      </c>
      <c r="H353" s="283">
        <f>100*(F353/G353)</f>
        <v>8</v>
      </c>
      <c r="I353" s="115"/>
      <c r="J353" s="116"/>
      <c r="K353" s="276"/>
      <c r="L353" s="122"/>
      <c r="M353" s="121"/>
      <c r="N353" s="435"/>
      <c r="O353" s="505">
        <f>C353+F353+I353+L353</f>
        <v>3.21547619047619</v>
      </c>
      <c r="P353" s="392">
        <f>D353+G353+J353+M353</f>
        <v>7</v>
      </c>
      <c r="Q353" s="124">
        <f>100*O353/P353</f>
        <v>45.935374149659864</v>
      </c>
      <c r="R353" s="178"/>
      <c r="S353" s="439"/>
      <c r="T353" s="439"/>
      <c r="U353" s="518"/>
      <c r="V353" s="185" t="s">
        <v>165</v>
      </c>
      <c r="W353" s="106">
        <v>0.23</v>
      </c>
      <c r="X353" s="160">
        <v>1</v>
      </c>
      <c r="Y353" s="211">
        <f>W353/X353</f>
        <v>0.23</v>
      </c>
      <c r="Z353" s="185" t="s">
        <v>165</v>
      </c>
      <c r="AA353" s="106">
        <v>1.6854761904761904</v>
      </c>
      <c r="AB353" s="160">
        <v>3</v>
      </c>
      <c r="AC353" s="211">
        <f>AA353/AB353</f>
        <v>0.5618253968253968</v>
      </c>
      <c r="AD353" s="18"/>
      <c r="AE353" s="59"/>
      <c r="AF353" s="132"/>
      <c r="AG353" s="56"/>
      <c r="AH353" s="14" t="s">
        <v>163</v>
      </c>
      <c r="AI353" s="54">
        <v>0.08</v>
      </c>
      <c r="AJ353" s="55">
        <v>1</v>
      </c>
      <c r="AK353" s="56">
        <f>AI353/AJ353</f>
        <v>0.08</v>
      </c>
      <c r="AL353" s="16" t="s">
        <v>165</v>
      </c>
      <c r="AM353" s="54">
        <v>0.47</v>
      </c>
      <c r="AN353" s="55">
        <v>1</v>
      </c>
      <c r="AO353" s="56">
        <v>0.47</v>
      </c>
      <c r="AP353" s="26"/>
      <c r="AQ353" s="54"/>
      <c r="AR353" s="61"/>
      <c r="AS353" s="68"/>
      <c r="AT353" s="16" t="s">
        <v>165</v>
      </c>
      <c r="AU353" s="54">
        <v>0.75</v>
      </c>
      <c r="AV353" s="55">
        <v>1</v>
      </c>
      <c r="AW353" s="56">
        <v>0.75</v>
      </c>
      <c r="AX353" s="13"/>
      <c r="AY353" s="54"/>
      <c r="AZ353" s="62"/>
      <c r="BA353" s="56"/>
      <c r="BB353" s="13"/>
      <c r="BC353" s="126"/>
      <c r="BD353" s="65"/>
      <c r="BE353" s="56"/>
      <c r="BF353" s="169"/>
      <c r="BG353" s="189"/>
      <c r="BH353" s="189"/>
      <c r="BI353" s="190"/>
    </row>
    <row r="354" spans="1:61" s="195" customFormat="1" ht="12.75" customHeight="1">
      <c r="A354" s="547">
        <v>1</v>
      </c>
      <c r="B354" s="534" t="s">
        <v>502</v>
      </c>
      <c r="C354" s="49">
        <f>S354+W354+AA354+AE354+AI354+AM354+AQ354+AU354+AY354+BC354</f>
        <v>1.956363636363636</v>
      </c>
      <c r="D354" s="51">
        <f>T354+X354+AB354+AF354+AJ354+AN354+AR354+AV354+AZ354+BD354</f>
        <v>3</v>
      </c>
      <c r="E354" s="305">
        <f>100*(C354/D354)</f>
        <v>65.2121212121212</v>
      </c>
      <c r="F354" s="239"/>
      <c r="G354" s="266"/>
      <c r="H354" s="303"/>
      <c r="I354" s="278"/>
      <c r="J354" s="410"/>
      <c r="K354" s="279"/>
      <c r="L354" s="278"/>
      <c r="M354" s="201"/>
      <c r="N354" s="279"/>
      <c r="O354" s="505">
        <f>C354+F354+I354+L354</f>
        <v>1.956363636363636</v>
      </c>
      <c r="P354" s="392">
        <f>D354+G354+J354+M354</f>
        <v>3</v>
      </c>
      <c r="Q354" s="124">
        <f>100*O354/P354</f>
        <v>65.2121212121212</v>
      </c>
      <c r="R354" s="24" t="s">
        <v>165</v>
      </c>
      <c r="S354" s="589">
        <v>0.6363636363636364</v>
      </c>
      <c r="T354" s="590">
        <v>1</v>
      </c>
      <c r="U354" s="56">
        <f>S354/T354</f>
        <v>0.6363636363636364</v>
      </c>
      <c r="V354" s="184" t="s">
        <v>165</v>
      </c>
      <c r="W354" s="106">
        <v>0.96</v>
      </c>
      <c r="X354" s="160">
        <v>1</v>
      </c>
      <c r="Y354" s="211">
        <f>W354/X354</f>
        <v>0.96</v>
      </c>
      <c r="Z354" s="176"/>
      <c r="AA354" s="59"/>
      <c r="AB354" s="66"/>
      <c r="AC354" s="56"/>
      <c r="AD354" s="196"/>
      <c r="AE354" s="192"/>
      <c r="AF354" s="203"/>
      <c r="AG354" s="351"/>
      <c r="AH354" s="16" t="s">
        <v>165</v>
      </c>
      <c r="AI354" s="54">
        <v>0.36</v>
      </c>
      <c r="AJ354" s="61">
        <v>1</v>
      </c>
      <c r="AK354" s="68">
        <f>AI354/AJ354</f>
        <v>0.36</v>
      </c>
      <c r="AL354" s="127"/>
      <c r="AM354" s="69"/>
      <c r="AN354" s="69"/>
      <c r="AO354" s="144"/>
      <c r="AP354" s="141"/>
      <c r="AQ354" s="69"/>
      <c r="AR354" s="69"/>
      <c r="AS354" s="144"/>
      <c r="AT354" s="127"/>
      <c r="AU354" s="69"/>
      <c r="AV354" s="69"/>
      <c r="AW354" s="144"/>
      <c r="AX354" s="196"/>
      <c r="AY354" s="192"/>
      <c r="AZ354" s="676"/>
      <c r="BA354" s="197"/>
      <c r="BB354" s="196"/>
      <c r="BC354" s="192"/>
      <c r="BD354" s="203"/>
      <c r="BE354" s="197"/>
      <c r="BF354" s="196"/>
      <c r="BG354" s="192"/>
      <c r="BH354" s="192"/>
      <c r="BI354" s="197"/>
    </row>
    <row r="355" spans="1:61" s="193" customFormat="1" ht="12.75" customHeight="1">
      <c r="A355" s="547">
        <v>1</v>
      </c>
      <c r="B355" s="533" t="s">
        <v>473</v>
      </c>
      <c r="C355" s="49">
        <f>W355+AA355+AE355+AI355+AM355+AQ355+AU355+AY355+BC355</f>
        <v>4.8342857142857145</v>
      </c>
      <c r="D355" s="51">
        <f>X355+AB355+AF355+AJ355+AN355+AR355+AV355+AZ355+BD355</f>
        <v>5</v>
      </c>
      <c r="E355" s="305">
        <f>100*(C355/D355)</f>
        <v>96.68571428571428</v>
      </c>
      <c r="F355" s="239"/>
      <c r="G355" s="266"/>
      <c r="H355" s="289"/>
      <c r="I355" s="291"/>
      <c r="J355" s="411"/>
      <c r="K355" s="282"/>
      <c r="L355" s="291"/>
      <c r="M355" s="281"/>
      <c r="N355" s="282"/>
      <c r="O355" s="505">
        <f>C355+F355+I355+L355</f>
        <v>4.8342857142857145</v>
      </c>
      <c r="P355" s="392">
        <f>D355+G355+J355+M355</f>
        <v>5</v>
      </c>
      <c r="Q355" s="124">
        <f>100*O355/P355</f>
        <v>96.68571428571428</v>
      </c>
      <c r="R355" s="22" t="s">
        <v>163</v>
      </c>
      <c r="S355" s="439"/>
      <c r="T355" s="439"/>
      <c r="U355" s="518"/>
      <c r="V355" s="184" t="s">
        <v>165</v>
      </c>
      <c r="W355" s="106">
        <v>2</v>
      </c>
      <c r="X355" s="160">
        <v>2</v>
      </c>
      <c r="Y355" s="211">
        <f>W355/X355</f>
        <v>1</v>
      </c>
      <c r="Z355" s="185" t="s">
        <v>165</v>
      </c>
      <c r="AA355" s="105">
        <v>1.9642857142857144</v>
      </c>
      <c r="AB355" s="160">
        <v>2</v>
      </c>
      <c r="AC355" s="211">
        <v>0.9821428571428572</v>
      </c>
      <c r="AD355" s="185" t="s">
        <v>165</v>
      </c>
      <c r="AE355" s="126">
        <v>0.87</v>
      </c>
      <c r="AF355" s="128">
        <v>1</v>
      </c>
      <c r="AG355" s="68">
        <f>AE355/AF355</f>
        <v>0.87</v>
      </c>
      <c r="AH355" s="130"/>
      <c r="AI355" s="129"/>
      <c r="AJ355" s="129"/>
      <c r="AK355" s="149"/>
      <c r="AL355" s="130"/>
      <c r="AM355" s="129"/>
      <c r="AN355" s="129"/>
      <c r="AO355" s="149"/>
      <c r="AP355" s="150"/>
      <c r="AQ355" s="129"/>
      <c r="AR355" s="129"/>
      <c r="AS355" s="149"/>
      <c r="AT355" s="130"/>
      <c r="AU355" s="129"/>
      <c r="AV355" s="129"/>
      <c r="AW355" s="197"/>
      <c r="AX355" s="196"/>
      <c r="AY355" s="192"/>
      <c r="AZ355" s="676"/>
      <c r="BA355" s="197"/>
      <c r="BB355" s="196"/>
      <c r="BC355" s="192"/>
      <c r="BD355" s="203"/>
      <c r="BE355" s="197"/>
      <c r="BF355" s="196"/>
      <c r="BG355" s="192"/>
      <c r="BH355" s="192"/>
      <c r="BI355" s="197"/>
    </row>
    <row r="356" spans="1:61" ht="12" customHeight="1">
      <c r="A356" s="546">
        <v>1</v>
      </c>
      <c r="B356" s="592" t="s">
        <v>814</v>
      </c>
      <c r="C356" s="49">
        <f>S356+W356+AA356+AE356+AI356+AM356+AQ356+AU356+AY356+BC356</f>
        <v>0.21212121212121213</v>
      </c>
      <c r="D356" s="51">
        <f>T356+X356+AB356+AF356+AJ356+AN356+AR356+AV356+AZ356+BD356</f>
        <v>1</v>
      </c>
      <c r="E356" s="305">
        <f>100*(C356/D356)</f>
        <v>21.21212121212121</v>
      </c>
      <c r="F356" s="614"/>
      <c r="G356" s="258"/>
      <c r="H356" s="615"/>
      <c r="I356" s="214"/>
      <c r="J356" s="610"/>
      <c r="K356" s="611"/>
      <c r="L356" s="612"/>
      <c r="M356" s="613"/>
      <c r="N356" s="448"/>
      <c r="O356" s="136"/>
      <c r="P356" s="55"/>
      <c r="Q356" s="56"/>
      <c r="R356" s="24" t="s">
        <v>165</v>
      </c>
      <c r="S356" s="589">
        <v>0.21212121212121213</v>
      </c>
      <c r="T356" s="590">
        <v>1</v>
      </c>
      <c r="U356" s="56">
        <f>S356/T356</f>
        <v>0.21212121212121213</v>
      </c>
      <c r="V356" s="20"/>
      <c r="W356" s="54"/>
      <c r="X356" s="55"/>
      <c r="Y356" s="56"/>
      <c r="Z356" s="13"/>
      <c r="AA356" s="54"/>
      <c r="AB356" s="55"/>
      <c r="AC356" s="56"/>
      <c r="AD356" s="152"/>
      <c r="AE356" s="182"/>
      <c r="AF356" s="167"/>
      <c r="AG356" s="168"/>
      <c r="AH356" s="152"/>
      <c r="AI356" s="182"/>
      <c r="AJ356" s="167"/>
      <c r="AK356" s="168"/>
      <c r="AL356" s="169"/>
      <c r="AM356" s="248"/>
      <c r="AN356" s="248"/>
      <c r="AO356" s="249"/>
      <c r="AP356" s="323"/>
      <c r="AQ356" s="248"/>
      <c r="AR356" s="248"/>
      <c r="AS356" s="249"/>
      <c r="AT356" s="325"/>
      <c r="AU356" s="248"/>
      <c r="AV356" s="248"/>
      <c r="AW356" s="249"/>
      <c r="AX356" s="325"/>
      <c r="AY356" s="248"/>
      <c r="AZ356" s="674"/>
      <c r="BA356" s="249"/>
      <c r="BB356" s="325"/>
      <c r="BC356" s="685"/>
      <c r="BD356" s="253"/>
      <c r="BE356" s="249"/>
      <c r="BF356" s="325"/>
      <c r="BG356" s="248"/>
      <c r="BH356" s="248"/>
      <c r="BI356" s="249"/>
    </row>
    <row r="357" spans="1:61" s="188" customFormat="1" ht="12.75" customHeight="1">
      <c r="A357" s="546">
        <v>1</v>
      </c>
      <c r="B357" s="533" t="s">
        <v>124</v>
      </c>
      <c r="C357" s="49">
        <f>S357+W357+AA357+AE357+AI357+AM357+AQ357+AU357+AY357+BC357</f>
        <v>0.8516666666666668</v>
      </c>
      <c r="D357" s="51">
        <f>T357+X357+AB357+AF357+AJ357+AN357+AR357+AV357+AZ357+BD357</f>
        <v>3</v>
      </c>
      <c r="E357" s="305">
        <f>100*(C357/D357)</f>
        <v>28.388888888888893</v>
      </c>
      <c r="F357" s="239"/>
      <c r="G357" s="266"/>
      <c r="H357" s="289"/>
      <c r="I357" s="115"/>
      <c r="J357" s="116"/>
      <c r="K357" s="276"/>
      <c r="L357" s="122"/>
      <c r="M357" s="121"/>
      <c r="N357" s="435"/>
      <c r="O357" s="505">
        <f>C357+F357+I357+L357</f>
        <v>0.8516666666666668</v>
      </c>
      <c r="P357" s="392">
        <f>D357+G357+J357+M357</f>
        <v>3</v>
      </c>
      <c r="Q357" s="124">
        <f>100*O357/P357</f>
        <v>28.388888888888896</v>
      </c>
      <c r="R357" s="178"/>
      <c r="S357" s="439"/>
      <c r="T357" s="439"/>
      <c r="U357" s="518"/>
      <c r="V357" s="185" t="s">
        <v>165</v>
      </c>
      <c r="W357" s="106">
        <v>0.2916666666666667</v>
      </c>
      <c r="X357" s="160">
        <v>1</v>
      </c>
      <c r="Y357" s="211">
        <f>W357/X357</f>
        <v>0.2916666666666667</v>
      </c>
      <c r="Z357" s="176"/>
      <c r="AA357" s="59"/>
      <c r="AB357" s="66"/>
      <c r="AC357" s="56"/>
      <c r="AD357" s="13"/>
      <c r="AE357" s="59"/>
      <c r="AF357" s="132"/>
      <c r="AG357" s="56"/>
      <c r="AH357" s="13"/>
      <c r="AI357" s="54"/>
      <c r="AJ357" s="55"/>
      <c r="AK357" s="56"/>
      <c r="AL357" s="13"/>
      <c r="AM357" s="54"/>
      <c r="AN357" s="55"/>
      <c r="AO357" s="56"/>
      <c r="AP357" s="24" t="s">
        <v>165</v>
      </c>
      <c r="AQ357" s="54">
        <v>0.56</v>
      </c>
      <c r="AR357" s="55">
        <v>2</v>
      </c>
      <c r="AS357" s="56">
        <v>0.28</v>
      </c>
      <c r="AT357" s="13"/>
      <c r="AU357" s="54"/>
      <c r="AV357" s="55"/>
      <c r="AW357" s="56"/>
      <c r="AX357" s="13"/>
      <c r="AY357" s="54"/>
      <c r="AZ357" s="62"/>
      <c r="BA357" s="56"/>
      <c r="BB357" s="13"/>
      <c r="BC357" s="126"/>
      <c r="BD357" s="65"/>
      <c r="BE357" s="56"/>
      <c r="BF357" s="169"/>
      <c r="BG357" s="189"/>
      <c r="BH357" s="189"/>
      <c r="BI357" s="190"/>
    </row>
    <row r="358" spans="1:81" s="187" customFormat="1" ht="12.75" customHeight="1">
      <c r="A358" s="545">
        <v>1</v>
      </c>
      <c r="B358" s="535" t="s">
        <v>394</v>
      </c>
      <c r="C358" s="49">
        <f>S358+W358+AA358+AE358+AI358+AM358+AQ358+AU358+AY358+BC358</f>
        <v>1.250140977443609</v>
      </c>
      <c r="D358" s="51">
        <f>T358+X358+AB358+AF358+AJ358+AN358+AR358+AV358+AZ358+BD358</f>
        <v>4</v>
      </c>
      <c r="E358" s="305">
        <f>100*(C358/D358)</f>
        <v>31.253524436090224</v>
      </c>
      <c r="F358" s="239"/>
      <c r="G358" s="266"/>
      <c r="H358" s="566"/>
      <c r="I358" s="252"/>
      <c r="J358" s="412"/>
      <c r="K358" s="458"/>
      <c r="L358" s="262"/>
      <c r="M358" s="114"/>
      <c r="N358" s="512"/>
      <c r="O358" s="505">
        <f>C358+F358+I358+L358</f>
        <v>1.250140977443609</v>
      </c>
      <c r="P358" s="392">
        <f>D358+G358+J358+M358</f>
        <v>4</v>
      </c>
      <c r="Q358" s="124">
        <f>100*O358/P358</f>
        <v>31.253524436090224</v>
      </c>
      <c r="R358" s="178"/>
      <c r="S358" s="439"/>
      <c r="T358" s="439"/>
      <c r="U358" s="518"/>
      <c r="V358" s="176"/>
      <c r="W358" s="59"/>
      <c r="X358" s="66"/>
      <c r="Y358" s="124"/>
      <c r="Z358" s="185" t="s">
        <v>165</v>
      </c>
      <c r="AA358" s="105">
        <v>0.21428571428571427</v>
      </c>
      <c r="AB358" s="160">
        <v>1</v>
      </c>
      <c r="AC358" s="211">
        <v>0.21428571428571427</v>
      </c>
      <c r="AD358" s="184" t="s">
        <v>165</v>
      </c>
      <c r="AE358" s="156">
        <v>1.0358552631578948</v>
      </c>
      <c r="AF358" s="65">
        <v>3</v>
      </c>
      <c r="AG358" s="56">
        <f>AE358/AF358</f>
        <v>0.3452850877192983</v>
      </c>
      <c r="AH358" s="263"/>
      <c r="AI358" s="90"/>
      <c r="AJ358" s="90"/>
      <c r="AK358" s="264"/>
      <c r="AL358" s="739"/>
      <c r="AM358" s="95"/>
      <c r="AN358" s="83"/>
      <c r="AO358" s="102"/>
      <c r="AP358" s="422"/>
      <c r="AQ358" s="83"/>
      <c r="AR358" s="83"/>
      <c r="AS358" s="56"/>
      <c r="AT358" s="572"/>
      <c r="AU358" s="89"/>
      <c r="AV358" s="97"/>
      <c r="AW358" s="56"/>
      <c r="AX358" s="152"/>
      <c r="AY358" s="83"/>
      <c r="AZ358" s="83"/>
      <c r="BA358" s="102"/>
      <c r="BB358" s="93"/>
      <c r="BC358" s="86"/>
      <c r="BD358" s="369"/>
      <c r="BE358" s="102"/>
      <c r="BF358" s="169"/>
      <c r="BG358" s="83"/>
      <c r="BH358" s="83"/>
      <c r="BI358" s="102"/>
      <c r="BJ358" s="87"/>
      <c r="BK358" s="87"/>
      <c r="BL358" s="87"/>
      <c r="BM358" s="87"/>
      <c r="BN358" s="87"/>
      <c r="BO358" s="87"/>
      <c r="BP358" s="87"/>
      <c r="BQ358" s="87"/>
      <c r="BR358" s="87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</row>
    <row r="359" spans="1:61" ht="12.75" customHeight="1">
      <c r="A359" s="546">
        <v>1</v>
      </c>
      <c r="B359" s="581" t="s">
        <v>742</v>
      </c>
      <c r="C359" s="49">
        <f>S359+W359+AA359+AE359+AI359+AM359+AQ359+AU359+AY359+BC359</f>
        <v>0.09090909090909091</v>
      </c>
      <c r="D359" s="51">
        <f>T359+X359+AB359+AF359+AJ359+AN359+AR359+AV359+AZ359+BD359</f>
        <v>1</v>
      </c>
      <c r="E359" s="305">
        <f>100*(C359/D359)</f>
        <v>9.090909090909092</v>
      </c>
      <c r="F359" s="551"/>
      <c r="G359" s="498"/>
      <c r="H359" s="328"/>
      <c r="I359" s="327"/>
      <c r="J359" s="408"/>
      <c r="K359" s="464"/>
      <c r="L359" s="388"/>
      <c r="M359" s="121"/>
      <c r="N359" s="435"/>
      <c r="O359" s="505">
        <f>C359+F359+I359+L359</f>
        <v>0.09090909090909091</v>
      </c>
      <c r="P359" s="392">
        <f>D359+G359+J359+M359</f>
        <v>1</v>
      </c>
      <c r="Q359" s="124">
        <f>100*O359/P359</f>
        <v>9.090909090909092</v>
      </c>
      <c r="R359" s="178"/>
      <c r="S359" s="439"/>
      <c r="T359" s="439"/>
      <c r="U359" s="518"/>
      <c r="V359" s="16" t="s">
        <v>165</v>
      </c>
      <c r="W359" s="106">
        <v>0.09090909090909091</v>
      </c>
      <c r="X359" s="319">
        <v>1</v>
      </c>
      <c r="Y359" s="56">
        <f>W359/X359</f>
        <v>0.09090909090909091</v>
      </c>
      <c r="Z359" s="20"/>
      <c r="AA359" s="54"/>
      <c r="AB359" s="65"/>
      <c r="AC359" s="56"/>
      <c r="AD359" s="13"/>
      <c r="AE359" s="54"/>
      <c r="AF359" s="55"/>
      <c r="AG359" s="56"/>
      <c r="AH359" s="152"/>
      <c r="AI359" s="182"/>
      <c r="AJ359" s="167"/>
      <c r="AK359" s="168"/>
      <c r="AL359" s="152"/>
      <c r="AM359" s="182"/>
      <c r="AN359" s="167"/>
      <c r="AO359" s="168"/>
      <c r="AP359" s="215"/>
      <c r="AQ359" s="248"/>
      <c r="AR359" s="248"/>
      <c r="AS359" s="249"/>
      <c r="AT359" s="325"/>
      <c r="AU359" s="248"/>
      <c r="AV359" s="248"/>
      <c r="AW359" s="249"/>
      <c r="AX359" s="325"/>
      <c r="AY359" s="248"/>
      <c r="AZ359" s="674"/>
      <c r="BA359" s="249"/>
      <c r="BB359" s="325"/>
      <c r="BC359" s="685"/>
      <c r="BD359" s="253"/>
      <c r="BE359" s="249"/>
      <c r="BF359" s="325"/>
      <c r="BG359" s="248"/>
      <c r="BH359" s="248"/>
      <c r="BI359" s="249"/>
    </row>
    <row r="360" spans="1:61" s="195" customFormat="1" ht="12.75" customHeight="1">
      <c r="A360" s="546">
        <v>1</v>
      </c>
      <c r="B360" s="535" t="s">
        <v>482</v>
      </c>
      <c r="C360" s="49">
        <f>S360+W360+AA360+AE360+AI360+AM360+AQ360+AU360+AY360+BC360</f>
        <v>3.3190909090909093</v>
      </c>
      <c r="D360" s="51">
        <f>T360+X360+AB360+AF360+AJ360+AN360+AR360+AV360+AZ360+BD360</f>
        <v>5</v>
      </c>
      <c r="E360" s="305">
        <f>100*(C360/D360)</f>
        <v>66.38181818181819</v>
      </c>
      <c r="F360" s="239"/>
      <c r="G360" s="266"/>
      <c r="H360" s="303"/>
      <c r="I360" s="292"/>
      <c r="J360" s="120"/>
      <c r="K360" s="274"/>
      <c r="L360" s="286"/>
      <c r="M360" s="287"/>
      <c r="N360" s="282"/>
      <c r="O360" s="505">
        <f>C360+F360+I360+L360</f>
        <v>3.3190909090909093</v>
      </c>
      <c r="P360" s="392">
        <f>D360+G360+J360+M360</f>
        <v>5</v>
      </c>
      <c r="Q360" s="124">
        <f>100*O360/P360</f>
        <v>66.38181818181819</v>
      </c>
      <c r="R360" s="99" t="s">
        <v>165</v>
      </c>
      <c r="S360" s="180">
        <v>0.44</v>
      </c>
      <c r="T360" s="160">
        <v>1</v>
      </c>
      <c r="U360" s="347">
        <f>S360/T360</f>
        <v>0.44</v>
      </c>
      <c r="V360" s="184" t="s">
        <v>165</v>
      </c>
      <c r="W360" s="106">
        <v>2.409090909090909</v>
      </c>
      <c r="X360" s="160">
        <v>3</v>
      </c>
      <c r="Y360" s="56">
        <f>W360/X360</f>
        <v>0.8030303030303031</v>
      </c>
      <c r="Z360" s="176"/>
      <c r="AA360" s="59"/>
      <c r="AB360" s="66"/>
      <c r="AC360" s="56"/>
      <c r="AD360" s="16" t="s">
        <v>165</v>
      </c>
      <c r="AE360" s="126">
        <v>0.47</v>
      </c>
      <c r="AF360" s="128">
        <v>1</v>
      </c>
      <c r="AG360" s="68">
        <f>AE360/AF360</f>
        <v>0.47</v>
      </c>
      <c r="AH360" s="130"/>
      <c r="AI360" s="129"/>
      <c r="AJ360" s="129"/>
      <c r="AK360" s="149"/>
      <c r="AL360" s="130"/>
      <c r="AM360" s="129"/>
      <c r="AN360" s="129"/>
      <c r="AO360" s="149"/>
      <c r="AP360" s="150"/>
      <c r="AQ360" s="129"/>
      <c r="AR360" s="129"/>
      <c r="AS360" s="231"/>
      <c r="AT360" s="131"/>
      <c r="AU360" s="132"/>
      <c r="AV360" s="132"/>
      <c r="AW360" s="197"/>
      <c r="AX360" s="196"/>
      <c r="AY360" s="192"/>
      <c r="AZ360" s="676"/>
      <c r="BA360" s="197"/>
      <c r="BB360" s="196"/>
      <c r="BC360" s="192"/>
      <c r="BD360" s="203"/>
      <c r="BE360" s="197"/>
      <c r="BF360" s="196"/>
      <c r="BG360" s="192"/>
      <c r="BH360" s="192"/>
      <c r="BI360" s="197"/>
    </row>
    <row r="361" spans="1:61" ht="12" customHeight="1">
      <c r="A361" s="546">
        <v>1</v>
      </c>
      <c r="B361" s="592" t="s">
        <v>808</v>
      </c>
      <c r="C361" s="49">
        <f>S361+W361+AA361+AE361+AI361+AM361+AQ361+AU361+AY361+BC361</f>
        <v>0.5151515151515151</v>
      </c>
      <c r="D361" s="51">
        <f>T361+X361+AB361+AF361+AJ361+AN361+AR361+AV361+AZ361+BD361</f>
        <v>1</v>
      </c>
      <c r="E361" s="305">
        <f>100*(C361/D361)</f>
        <v>51.515151515151516</v>
      </c>
      <c r="F361" s="614"/>
      <c r="G361" s="258"/>
      <c r="H361" s="615"/>
      <c r="I361" s="214"/>
      <c r="J361" s="610"/>
      <c r="K361" s="611"/>
      <c r="L361" s="612"/>
      <c r="M361" s="613"/>
      <c r="N361" s="448"/>
      <c r="O361" s="136"/>
      <c r="P361" s="55"/>
      <c r="Q361" s="56"/>
      <c r="R361" s="24" t="s">
        <v>165</v>
      </c>
      <c r="S361" s="589">
        <v>0.5151515151515151</v>
      </c>
      <c r="T361" s="590">
        <v>1</v>
      </c>
      <c r="U361" s="56">
        <f>S361/T361</f>
        <v>0.5151515151515151</v>
      </c>
      <c r="V361" s="20"/>
      <c r="W361" s="54"/>
      <c r="X361" s="55"/>
      <c r="Y361" s="56"/>
      <c r="Z361" s="13"/>
      <c r="AA361" s="54"/>
      <c r="AB361" s="55"/>
      <c r="AC361" s="56"/>
      <c r="AD361" s="152"/>
      <c r="AE361" s="182"/>
      <c r="AF361" s="167"/>
      <c r="AG361" s="168"/>
      <c r="AH361" s="152"/>
      <c r="AI361" s="182"/>
      <c r="AJ361" s="167"/>
      <c r="AK361" s="168"/>
      <c r="AL361" s="169"/>
      <c r="AM361" s="248"/>
      <c r="AN361" s="248"/>
      <c r="AO361" s="249"/>
      <c r="AP361" s="323"/>
      <c r="AQ361" s="248"/>
      <c r="AR361" s="248"/>
      <c r="AS361" s="249"/>
      <c r="AT361" s="325"/>
      <c r="AU361" s="248"/>
      <c r="AV361" s="248"/>
      <c r="AW361" s="249"/>
      <c r="AX361" s="325"/>
      <c r="AY361" s="248"/>
      <c r="AZ361" s="674"/>
      <c r="BA361" s="249"/>
      <c r="BB361" s="325"/>
      <c r="BC361" s="685"/>
      <c r="BD361" s="253"/>
      <c r="BE361" s="249"/>
      <c r="BF361" s="325"/>
      <c r="BG361" s="248"/>
      <c r="BH361" s="248"/>
      <c r="BI361" s="249"/>
    </row>
    <row r="362" spans="1:61" s="188" customFormat="1" ht="12.75" customHeight="1">
      <c r="A362" s="546">
        <v>1</v>
      </c>
      <c r="B362" s="536" t="s">
        <v>134</v>
      </c>
      <c r="C362" s="49">
        <f>S362+W362+AA362+AE362+AI362+AM362+AQ362+AU362+AY362+BC362</f>
        <v>13.959999999999997</v>
      </c>
      <c r="D362" s="51">
        <f>T362+X362+AB362+AF362+AJ362+AN362+AR362+AV362+AZ362+BD362</f>
        <v>20</v>
      </c>
      <c r="E362" s="305">
        <f>100*(C362/D362)</f>
        <v>69.79999999999998</v>
      </c>
      <c r="F362" s="239"/>
      <c r="G362" s="266"/>
      <c r="H362" s="289"/>
      <c r="I362" s="115"/>
      <c r="J362" s="116"/>
      <c r="K362" s="276"/>
      <c r="L362" s="122"/>
      <c r="M362" s="121"/>
      <c r="N362" s="435"/>
      <c r="O362" s="505">
        <f>C362+F362+I362+L362</f>
        <v>13.959999999999997</v>
      </c>
      <c r="P362" s="392">
        <f>D362+G362+J362+M362</f>
        <v>20</v>
      </c>
      <c r="Q362" s="124">
        <f>100*O362/P362</f>
        <v>69.79999999999998</v>
      </c>
      <c r="R362" s="708" t="s">
        <v>165</v>
      </c>
      <c r="S362" s="439"/>
      <c r="T362" s="439"/>
      <c r="U362" s="518"/>
      <c r="V362" s="185" t="s">
        <v>165</v>
      </c>
      <c r="W362" s="106">
        <v>1.8125</v>
      </c>
      <c r="X362" s="160">
        <v>2</v>
      </c>
      <c r="Y362" s="211">
        <f>W362/X362</f>
        <v>0.90625</v>
      </c>
      <c r="Z362" s="185" t="s">
        <v>165</v>
      </c>
      <c r="AA362" s="238">
        <v>0.4375</v>
      </c>
      <c r="AB362" s="250">
        <v>1</v>
      </c>
      <c r="AC362" s="56">
        <v>0.4375</v>
      </c>
      <c r="AD362" s="185" t="s">
        <v>165</v>
      </c>
      <c r="AE362" s="59">
        <v>1</v>
      </c>
      <c r="AF362" s="66">
        <v>1</v>
      </c>
      <c r="AG362" s="56">
        <v>1</v>
      </c>
      <c r="AH362" s="13"/>
      <c r="AI362" s="54"/>
      <c r="AJ362" s="55"/>
      <c r="AK362" s="56"/>
      <c r="AL362" s="13"/>
      <c r="AM362" s="54"/>
      <c r="AN362" s="55"/>
      <c r="AO362" s="56"/>
      <c r="AP362" s="24" t="s">
        <v>165</v>
      </c>
      <c r="AQ362" s="54">
        <v>0.33</v>
      </c>
      <c r="AR362" s="55">
        <v>1</v>
      </c>
      <c r="AS362" s="56">
        <v>0.33</v>
      </c>
      <c r="AT362" s="16" t="s">
        <v>165</v>
      </c>
      <c r="AU362" s="54">
        <v>5.39</v>
      </c>
      <c r="AV362" s="55">
        <v>7</v>
      </c>
      <c r="AW362" s="56">
        <v>0.77</v>
      </c>
      <c r="AX362" s="16" t="s">
        <v>165</v>
      </c>
      <c r="AY362" s="54">
        <v>3.11</v>
      </c>
      <c r="AZ362" s="62">
        <v>5</v>
      </c>
      <c r="BA362" s="56">
        <v>0.62</v>
      </c>
      <c r="BB362" s="16" t="s">
        <v>165</v>
      </c>
      <c r="BC362" s="126">
        <v>1.88</v>
      </c>
      <c r="BD362" s="65">
        <v>3</v>
      </c>
      <c r="BE362" s="56">
        <v>0.63</v>
      </c>
      <c r="BF362" s="169"/>
      <c r="BG362" s="189"/>
      <c r="BH362" s="189"/>
      <c r="BI362" s="190"/>
    </row>
    <row r="363" spans="1:61" s="254" customFormat="1" ht="12.75" customHeight="1">
      <c r="A363" s="546">
        <v>1</v>
      </c>
      <c r="B363" s="581" t="s">
        <v>704</v>
      </c>
      <c r="C363" s="49">
        <f>S363+W363+AA363+AE363+AI363+AM363+AQ363+AU363+AY363+BC363</f>
        <v>0.5</v>
      </c>
      <c r="D363" s="51">
        <f>T363+X363+AB363+AF363+AJ363+AN363+AR363+AV363+AZ363+BD363</f>
        <v>1</v>
      </c>
      <c r="E363" s="305">
        <f>100*(C363/D363)</f>
        <v>50</v>
      </c>
      <c r="F363" s="239"/>
      <c r="G363" s="266"/>
      <c r="H363" s="582"/>
      <c r="I363" s="268"/>
      <c r="J363" s="407"/>
      <c r="K363" s="270"/>
      <c r="L363" s="268"/>
      <c r="M363" s="269"/>
      <c r="N363" s="270"/>
      <c r="O363" s="505">
        <f>C363+F363+I363+L363</f>
        <v>0.5</v>
      </c>
      <c r="P363" s="392">
        <f>D363+G363+J363+M363</f>
        <v>1</v>
      </c>
      <c r="Q363" s="124">
        <f>100*O363/P363</f>
        <v>50</v>
      </c>
      <c r="R363" s="178"/>
      <c r="S363" s="439"/>
      <c r="T363" s="439"/>
      <c r="U363" s="518"/>
      <c r="V363" s="176"/>
      <c r="W363" s="59"/>
      <c r="X363" s="66"/>
      <c r="Y363" s="124"/>
      <c r="Z363" s="185" t="s">
        <v>165</v>
      </c>
      <c r="AA363" s="105">
        <v>0.5</v>
      </c>
      <c r="AB363" s="160">
        <v>1</v>
      </c>
      <c r="AC363" s="211">
        <v>0.5</v>
      </c>
      <c r="AD363" s="256"/>
      <c r="AE363" s="253"/>
      <c r="AF363" s="253"/>
      <c r="AG363" s="587"/>
      <c r="AH363" s="256"/>
      <c r="AI363" s="253"/>
      <c r="AJ363" s="253"/>
      <c r="AK363" s="259"/>
      <c r="AL363" s="256"/>
      <c r="AM363" s="253"/>
      <c r="AN363" s="253"/>
      <c r="AO363" s="259"/>
      <c r="AP363" s="261"/>
      <c r="AQ363" s="253"/>
      <c r="AR363" s="253"/>
      <c r="AS363" s="259"/>
      <c r="AT363" s="256"/>
      <c r="AU363" s="253"/>
      <c r="AV363" s="253"/>
      <c r="AW363" s="259"/>
      <c r="AX363" s="256"/>
      <c r="AY363" s="253"/>
      <c r="AZ363" s="674"/>
      <c r="BA363" s="259"/>
      <c r="BB363" s="256"/>
      <c r="BC363" s="669"/>
      <c r="BD363" s="253"/>
      <c r="BE363" s="259"/>
      <c r="BF363" s="256"/>
      <c r="BG363" s="253"/>
      <c r="BH363" s="253"/>
      <c r="BI363" s="259"/>
    </row>
    <row r="364" spans="1:61" ht="12.75" customHeight="1">
      <c r="A364" s="546">
        <v>1</v>
      </c>
      <c r="B364" s="533" t="s">
        <v>701</v>
      </c>
      <c r="C364" s="49">
        <f>S364+W364+AA364+AE364+AI364+AM364+AQ364+AU364+AY364+BC364</f>
        <v>1.8625</v>
      </c>
      <c r="D364" s="51">
        <f>T364+X364+AB364+AF364+AJ364+AN364+AR364+AV364+AZ364+BD364</f>
        <v>4</v>
      </c>
      <c r="E364" s="305">
        <f>100*(C364/D364)</f>
        <v>46.5625</v>
      </c>
      <c r="F364" s="239"/>
      <c r="G364" s="266"/>
      <c r="H364" s="289"/>
      <c r="I364" s="115"/>
      <c r="J364" s="116"/>
      <c r="K364" s="276"/>
      <c r="L364" s="122"/>
      <c r="M364" s="121"/>
      <c r="N364" s="435"/>
      <c r="O364" s="505">
        <f>C364+F364+I364+L364</f>
        <v>1.8625</v>
      </c>
      <c r="P364" s="392">
        <f>D364+G364+J364+M364</f>
        <v>4</v>
      </c>
      <c r="Q364" s="124">
        <f>100*O364/P364</f>
        <v>46.5625</v>
      </c>
      <c r="R364" s="178"/>
      <c r="S364" s="439"/>
      <c r="T364" s="439"/>
      <c r="U364" s="518"/>
      <c r="V364" s="184" t="s">
        <v>165</v>
      </c>
      <c r="W364" s="180">
        <v>0.56</v>
      </c>
      <c r="X364" s="369">
        <v>1</v>
      </c>
      <c r="Y364" s="347">
        <f>W364/X364</f>
        <v>0.56</v>
      </c>
      <c r="Z364" s="16" t="s">
        <v>165</v>
      </c>
      <c r="AA364" s="332">
        <v>1.3025</v>
      </c>
      <c r="AB364" s="333">
        <v>3</v>
      </c>
      <c r="AC364" s="346">
        <f>AA364/AB364</f>
        <v>0.43416666666666665</v>
      </c>
      <c r="AD364" s="237"/>
      <c r="AE364" s="181"/>
      <c r="AF364" s="337"/>
      <c r="AG364" s="347"/>
      <c r="AH364" s="13"/>
      <c r="AI364" s="54"/>
      <c r="AJ364" s="55"/>
      <c r="AK364" s="56"/>
      <c r="AL364" s="13"/>
      <c r="AM364" s="54"/>
      <c r="AN364" s="55"/>
      <c r="AO364" s="56"/>
      <c r="AP364" s="26"/>
      <c r="AQ364" s="54"/>
      <c r="AR364" s="55"/>
      <c r="AS364" s="56"/>
      <c r="AT364" s="13"/>
      <c r="AU364" s="54"/>
      <c r="AV364" s="55"/>
      <c r="AW364" s="56"/>
      <c r="AX364" s="152"/>
      <c r="AY364" s="182"/>
      <c r="AZ364" s="675"/>
      <c r="BA364" s="168"/>
      <c r="BB364" s="152"/>
      <c r="BC364" s="686"/>
      <c r="BD364" s="663"/>
      <c r="BE364" s="168"/>
      <c r="BF364" s="169"/>
      <c r="BG364" s="248"/>
      <c r="BH364" s="248"/>
      <c r="BI364" s="249"/>
    </row>
    <row r="365" spans="1:61" s="187" customFormat="1" ht="12.75" customHeight="1">
      <c r="A365" s="546">
        <v>1</v>
      </c>
      <c r="B365" s="533" t="s">
        <v>684</v>
      </c>
      <c r="C365" s="49">
        <f>S365+W365+AA365+AE365+AI365+AM365+AQ365+AU365+AY365+BC365</f>
        <v>0.10526315789473684</v>
      </c>
      <c r="D365" s="51">
        <f>T365+X365+AB365+AF365+AJ365+AN365+AR365+AV365+AZ365+BD365</f>
        <v>1</v>
      </c>
      <c r="E365" s="305">
        <f>100*(C365/D365)</f>
        <v>10.526315789473683</v>
      </c>
      <c r="F365" s="239"/>
      <c r="G365" s="266"/>
      <c r="H365" s="289"/>
      <c r="I365" s="115"/>
      <c r="J365" s="116"/>
      <c r="K365" s="276"/>
      <c r="L365" s="122"/>
      <c r="M365" s="121"/>
      <c r="N365" s="435"/>
      <c r="O365" s="505">
        <f>C365+F365+I365+L365</f>
        <v>0.10526315789473684</v>
      </c>
      <c r="P365" s="392">
        <f>D365+G365+J365+M365</f>
        <v>1</v>
      </c>
      <c r="Q365" s="124">
        <f>100*O365/P365</f>
        <v>10.526315789473683</v>
      </c>
      <c r="R365" s="178"/>
      <c r="S365" s="439"/>
      <c r="T365" s="439"/>
      <c r="U365" s="518"/>
      <c r="V365" s="603"/>
      <c r="W365" s="238"/>
      <c r="X365" s="315"/>
      <c r="Y365" s="559"/>
      <c r="Z365" s="184" t="s">
        <v>165</v>
      </c>
      <c r="AA365" s="180">
        <v>0.10526315789473684</v>
      </c>
      <c r="AB365" s="315">
        <v>1</v>
      </c>
      <c r="AC365" s="347">
        <f>AA365/AB365</f>
        <v>0.10526315789473684</v>
      </c>
      <c r="AD365" s="237"/>
      <c r="AE365" s="181"/>
      <c r="AF365" s="337"/>
      <c r="AG365" s="347"/>
      <c r="AH365" s="13"/>
      <c r="AI365" s="54"/>
      <c r="AJ365" s="55"/>
      <c r="AK365" s="56"/>
      <c r="AL365" s="13"/>
      <c r="AM365" s="54"/>
      <c r="AN365" s="55"/>
      <c r="AO365" s="56"/>
      <c r="AP365" s="26"/>
      <c r="AQ365" s="54"/>
      <c r="AR365" s="55"/>
      <c r="AS365" s="56"/>
      <c r="AT365" s="13"/>
      <c r="AU365" s="54"/>
      <c r="AV365" s="55"/>
      <c r="AW365" s="56"/>
      <c r="AX365" s="152"/>
      <c r="AY365" s="182"/>
      <c r="AZ365" s="675"/>
      <c r="BA365" s="168"/>
      <c r="BB365" s="152"/>
      <c r="BC365" s="686"/>
      <c r="BD365" s="663"/>
      <c r="BE365" s="168"/>
      <c r="BF365" s="169"/>
      <c r="BG365" s="189"/>
      <c r="BH365" s="189"/>
      <c r="BI365" s="190"/>
    </row>
    <row r="366" spans="1:61" ht="12.75" customHeight="1">
      <c r="A366" s="546">
        <v>1</v>
      </c>
      <c r="B366" s="581" t="s">
        <v>775</v>
      </c>
      <c r="C366" s="49">
        <f>S366+W366+AA366+AE366+AI366+AM366+AQ366+AU366+AY366+BC366</f>
        <v>0.07894736842105263</v>
      </c>
      <c r="D366" s="51">
        <f>T366+X366+AB366+AF366+AJ366+AN366+AR366+AV366+AZ366+BD366</f>
        <v>1</v>
      </c>
      <c r="E366" s="305">
        <f>100*(C366/D366)</f>
        <v>7.894736842105263</v>
      </c>
      <c r="F366" s="453"/>
      <c r="G366" s="496"/>
      <c r="H366" s="448"/>
      <c r="I366" s="453"/>
      <c r="J366" s="449"/>
      <c r="K366" s="462"/>
      <c r="L366" s="423"/>
      <c r="M366" s="454"/>
      <c r="N366" s="455"/>
      <c r="O366" s="505">
        <f>C366+F366+I366+L366</f>
        <v>0.07894736842105263</v>
      </c>
      <c r="P366" s="392">
        <f>D366+G366+J366+M366</f>
        <v>1</v>
      </c>
      <c r="Q366" s="124">
        <f>100*O366/P366</f>
        <v>7.894736842105263</v>
      </c>
      <c r="R366" s="707"/>
      <c r="S366" s="58"/>
      <c r="T366" s="227"/>
      <c r="U366" s="68"/>
      <c r="V366" s="184" t="s">
        <v>165</v>
      </c>
      <c r="W366" s="106">
        <v>0.07894736842105263</v>
      </c>
      <c r="X366" s="160">
        <v>1</v>
      </c>
      <c r="Y366" s="211">
        <f>W366/X366</f>
        <v>0.07894736842105263</v>
      </c>
      <c r="Z366" s="241"/>
      <c r="AA366" s="242"/>
      <c r="AB366" s="233"/>
      <c r="AC366" s="431"/>
      <c r="AD366" s="241"/>
      <c r="AE366" s="242"/>
      <c r="AF366" s="236"/>
      <c r="AG366" s="249"/>
      <c r="AH366" s="325"/>
      <c r="AI366" s="248"/>
      <c r="AJ366" s="248"/>
      <c r="AK366" s="249"/>
      <c r="AL366" s="325"/>
      <c r="AM366" s="248"/>
      <c r="AN366" s="248"/>
      <c r="AO366" s="249"/>
      <c r="AP366" s="323"/>
      <c r="AQ366" s="248"/>
      <c r="AR366" s="248"/>
      <c r="AS366" s="249"/>
      <c r="AT366" s="325"/>
      <c r="AU366" s="248"/>
      <c r="AV366" s="248"/>
      <c r="AW366" s="249"/>
      <c r="AX366" s="325"/>
      <c r="AY366" s="248"/>
      <c r="AZ366" s="674"/>
      <c r="BA366" s="249"/>
      <c r="BB366" s="325"/>
      <c r="BC366" s="685"/>
      <c r="BD366" s="253"/>
      <c r="BE366" s="249"/>
      <c r="BF366" s="325"/>
      <c r="BG366" s="248"/>
      <c r="BH366" s="248"/>
      <c r="BI366" s="249"/>
    </row>
    <row r="367" spans="1:61" s="187" customFormat="1" ht="12.75" customHeight="1">
      <c r="A367" s="546">
        <v>1</v>
      </c>
      <c r="B367" s="536" t="s">
        <v>688</v>
      </c>
      <c r="C367" s="49">
        <f>S367+W367+AA367+AE367+AI367+AM367+AQ367+AU367+AY367+BC367</f>
        <v>0.35294117647058826</v>
      </c>
      <c r="D367" s="51">
        <f>T367+X367+AB367+AF367+AJ367+AN367+AR367+AV367+AZ367+BD367</f>
        <v>1</v>
      </c>
      <c r="E367" s="305">
        <f>100*(C367/D367)</f>
        <v>35.294117647058826</v>
      </c>
      <c r="F367" s="239"/>
      <c r="G367" s="266"/>
      <c r="H367" s="552"/>
      <c r="I367" s="294"/>
      <c r="J367" s="370"/>
      <c r="K367" s="295"/>
      <c r="L367" s="294"/>
      <c r="M367" s="121"/>
      <c r="N367" s="530"/>
      <c r="O367" s="505">
        <f>C367+F367+I367+L367</f>
        <v>0.35294117647058826</v>
      </c>
      <c r="P367" s="392">
        <f>D367+G367+J367+M367</f>
        <v>1</v>
      </c>
      <c r="Q367" s="124">
        <f>100*O367/P367</f>
        <v>35.294117647058826</v>
      </c>
      <c r="R367" s="178"/>
      <c r="S367" s="439"/>
      <c r="T367" s="439"/>
      <c r="U367" s="518"/>
      <c r="V367" s="176"/>
      <c r="W367" s="59"/>
      <c r="X367" s="66"/>
      <c r="Y367" s="124"/>
      <c r="Z367" s="185" t="s">
        <v>165</v>
      </c>
      <c r="AA367" s="105">
        <v>0.35294117647058826</v>
      </c>
      <c r="AB367" s="160">
        <v>1</v>
      </c>
      <c r="AC367" s="56">
        <f>AA367/AB367</f>
        <v>0.35294117647058826</v>
      </c>
      <c r="AD367" s="194"/>
      <c r="AE367" s="189"/>
      <c r="AF367" s="338"/>
      <c r="AG367" s="579"/>
      <c r="AH367" s="194"/>
      <c r="AI367" s="189"/>
      <c r="AJ367" s="189"/>
      <c r="AK367" s="56"/>
      <c r="AL367" s="194"/>
      <c r="AM367" s="189"/>
      <c r="AN367" s="189"/>
      <c r="AO367" s="190"/>
      <c r="AP367" s="198"/>
      <c r="AQ367" s="189"/>
      <c r="AR367" s="189"/>
      <c r="AS367" s="190"/>
      <c r="AT367" s="194"/>
      <c r="AU367" s="189"/>
      <c r="AV367" s="189"/>
      <c r="AW367" s="190"/>
      <c r="AX367" s="194"/>
      <c r="AY367" s="189"/>
      <c r="AZ367" s="676"/>
      <c r="BA367" s="190"/>
      <c r="BB367" s="194"/>
      <c r="BC367" s="192"/>
      <c r="BD367" s="338"/>
      <c r="BE367" s="190"/>
      <c r="BF367" s="194"/>
      <c r="BG367" s="189"/>
      <c r="BH367" s="189"/>
      <c r="BI367" s="190"/>
    </row>
    <row r="368" spans="1:61" s="254" customFormat="1" ht="12.75" customHeight="1">
      <c r="A368" s="545">
        <v>1</v>
      </c>
      <c r="B368" s="581" t="s">
        <v>703</v>
      </c>
      <c r="C368" s="49">
        <f>S368+W368+AA368+AE368+AI368+AM368+AQ368+AU368+AY368+BC368</f>
        <v>1.2157142857142857</v>
      </c>
      <c r="D368" s="51">
        <f>T368+X368+AB368+AF368+AJ368+AN368+AR368+AV368+AZ368+BD368</f>
        <v>3</v>
      </c>
      <c r="E368" s="305">
        <f>100*(C368/D368)</f>
        <v>40.523809523809526</v>
      </c>
      <c r="F368" s="239"/>
      <c r="G368" s="266"/>
      <c r="H368" s="582"/>
      <c r="I368" s="268"/>
      <c r="J368" s="407"/>
      <c r="K368" s="270"/>
      <c r="L368" s="268"/>
      <c r="M368" s="269"/>
      <c r="N368" s="270"/>
      <c r="O368" s="505">
        <f>C368+F368+I368+L368</f>
        <v>1.2157142857142857</v>
      </c>
      <c r="P368" s="392">
        <f>D368+G368+J368+M368</f>
        <v>3</v>
      </c>
      <c r="Q368" s="124">
        <f>100*O368/P368</f>
        <v>40.523809523809526</v>
      </c>
      <c r="R368" s="178"/>
      <c r="S368" s="439"/>
      <c r="T368" s="439"/>
      <c r="U368" s="518"/>
      <c r="V368" s="176"/>
      <c r="W368" s="59"/>
      <c r="X368" s="66"/>
      <c r="Y368" s="124"/>
      <c r="Z368" s="185" t="s">
        <v>165</v>
      </c>
      <c r="AA368" s="105">
        <v>0.5357142857142857</v>
      </c>
      <c r="AB368" s="160">
        <v>1</v>
      </c>
      <c r="AC368" s="211">
        <v>0.5357142857142857</v>
      </c>
      <c r="AD368" s="185" t="s">
        <v>165</v>
      </c>
      <c r="AE368" s="271">
        <v>0.47</v>
      </c>
      <c r="AF368" s="271">
        <v>1</v>
      </c>
      <c r="AG368" s="68">
        <f>AE368/AF368</f>
        <v>0.47</v>
      </c>
      <c r="AH368" s="185" t="s">
        <v>165</v>
      </c>
      <c r="AI368" s="271">
        <v>0.21</v>
      </c>
      <c r="AJ368" s="271">
        <v>1</v>
      </c>
      <c r="AK368" s="56">
        <f>AI368/AJ368</f>
        <v>0.21</v>
      </c>
      <c r="AL368" s="256"/>
      <c r="AM368" s="253"/>
      <c r="AN368" s="253"/>
      <c r="AO368" s="259"/>
      <c r="AP368" s="261"/>
      <c r="AQ368" s="253"/>
      <c r="AR368" s="253"/>
      <c r="AS368" s="259"/>
      <c r="AT368" s="256"/>
      <c r="AU368" s="253"/>
      <c r="AV368" s="253"/>
      <c r="AW368" s="259"/>
      <c r="AX368" s="256"/>
      <c r="AY368" s="253"/>
      <c r="AZ368" s="674"/>
      <c r="BA368" s="259"/>
      <c r="BB368" s="256"/>
      <c r="BC368" s="669"/>
      <c r="BD368" s="253"/>
      <c r="BE368" s="259"/>
      <c r="BF368" s="256"/>
      <c r="BG368" s="253"/>
      <c r="BH368" s="253"/>
      <c r="BI368" s="259"/>
    </row>
    <row r="369" spans="1:61" s="193" customFormat="1" ht="12.75" customHeight="1">
      <c r="A369" s="546">
        <v>1</v>
      </c>
      <c r="B369" s="537" t="s">
        <v>471</v>
      </c>
      <c r="C369" s="49">
        <f>S369+W369+AA369+AE369+AI369+AM369+AQ369+AU369+AY369+BC369</f>
        <v>2.84</v>
      </c>
      <c r="D369" s="51">
        <f>T369+X369+AB369+AF369+AJ369+AN369+AR369+AV369+AZ369+BD369</f>
        <v>3</v>
      </c>
      <c r="E369" s="305">
        <f>100*(C369/D369)</f>
        <v>94.66666666666667</v>
      </c>
      <c r="F369" s="239"/>
      <c r="G369" s="266"/>
      <c r="H369" s="303"/>
      <c r="I369" s="275"/>
      <c r="J369" s="414"/>
      <c r="K369" s="296"/>
      <c r="L369" s="286"/>
      <c r="M369" s="287"/>
      <c r="N369" s="282"/>
      <c r="O369" s="505">
        <f>C369+F369+I369+L369</f>
        <v>2.84</v>
      </c>
      <c r="P369" s="392">
        <f>D369+G369+J369+M369</f>
        <v>3</v>
      </c>
      <c r="Q369" s="124">
        <f>100*O369/P369</f>
        <v>94.66666666666667</v>
      </c>
      <c r="R369" s="178"/>
      <c r="S369" s="439"/>
      <c r="T369" s="439"/>
      <c r="U369" s="518"/>
      <c r="V369" s="184" t="s">
        <v>165</v>
      </c>
      <c r="W369" s="180">
        <v>0.84</v>
      </c>
      <c r="X369" s="369">
        <v>1</v>
      </c>
      <c r="Y369" s="347">
        <f>W369/X369</f>
        <v>0.84</v>
      </c>
      <c r="Z369" s="185" t="s">
        <v>165</v>
      </c>
      <c r="AA369" s="59">
        <v>1</v>
      </c>
      <c r="AB369" s="65">
        <v>1</v>
      </c>
      <c r="AC369" s="56">
        <f>AA369/AB369</f>
        <v>1</v>
      </c>
      <c r="AD369" s="185" t="s">
        <v>165</v>
      </c>
      <c r="AE369" s="126">
        <v>1</v>
      </c>
      <c r="AF369" s="128">
        <v>1</v>
      </c>
      <c r="AG369" s="68">
        <f>AE369/AF369</f>
        <v>1</v>
      </c>
      <c r="AH369" s="127"/>
      <c r="AI369" s="69"/>
      <c r="AJ369" s="69"/>
      <c r="AK369" s="144"/>
      <c r="AL369" s="127"/>
      <c r="AM369" s="69"/>
      <c r="AN369" s="69"/>
      <c r="AO369" s="144"/>
      <c r="AP369" s="141"/>
      <c r="AQ369" s="69"/>
      <c r="AR369" s="69"/>
      <c r="AS369" s="144"/>
      <c r="AT369" s="127"/>
      <c r="AU369" s="69"/>
      <c r="AV369" s="69"/>
      <c r="AW369" s="197"/>
      <c r="AX369" s="196"/>
      <c r="AY369" s="192"/>
      <c r="AZ369" s="676"/>
      <c r="BA369" s="197"/>
      <c r="BB369" s="196"/>
      <c r="BC369" s="192"/>
      <c r="BD369" s="203"/>
      <c r="BE369" s="197"/>
      <c r="BF369" s="196"/>
      <c r="BG369" s="192"/>
      <c r="BH369" s="192"/>
      <c r="BI369" s="197"/>
    </row>
    <row r="370" spans="1:61" s="188" customFormat="1" ht="12.75" customHeight="1">
      <c r="A370" s="546">
        <v>1</v>
      </c>
      <c r="B370" s="533" t="s">
        <v>143</v>
      </c>
      <c r="C370" s="49">
        <f>S370+W370+AA370+AE370+AI370+AM370+AQ370+AU370+AY370+BC370</f>
        <v>29.843314369295317</v>
      </c>
      <c r="D370" s="51">
        <f>T370+X370+AB370+AF370+AJ370+AN370+AR370+AV370+AZ370+BD370</f>
        <v>63</v>
      </c>
      <c r="E370" s="305">
        <f>100*(C370/D370)</f>
        <v>47.37034026872273</v>
      </c>
      <c r="F370" s="239"/>
      <c r="G370" s="266"/>
      <c r="H370" s="289"/>
      <c r="I370" s="115"/>
      <c r="J370" s="116"/>
      <c r="K370" s="276"/>
      <c r="L370" s="122"/>
      <c r="M370" s="121"/>
      <c r="N370" s="435"/>
      <c r="O370" s="505">
        <f>C370+F370+I370+L370</f>
        <v>29.843314369295317</v>
      </c>
      <c r="P370" s="392">
        <f>D370+G370+J370+M370</f>
        <v>63</v>
      </c>
      <c r="Q370" s="124">
        <f>100*O370/P370</f>
        <v>47.37034026872273</v>
      </c>
      <c r="R370" s="99" t="s">
        <v>165</v>
      </c>
      <c r="S370" s="106">
        <v>4.147222222222222</v>
      </c>
      <c r="T370" s="65">
        <v>6</v>
      </c>
      <c r="U370" s="56">
        <f>S370/T370</f>
        <v>0.6912037037037037</v>
      </c>
      <c r="V370" s="185" t="s">
        <v>165</v>
      </c>
      <c r="W370" s="106">
        <v>4.574820741693807</v>
      </c>
      <c r="X370" s="160">
        <v>10</v>
      </c>
      <c r="Y370" s="211">
        <f>W370/X370</f>
        <v>0.4574820741693807</v>
      </c>
      <c r="Z370" s="16" t="s">
        <v>165</v>
      </c>
      <c r="AA370" s="332">
        <v>6.754082633053221</v>
      </c>
      <c r="AB370" s="333">
        <v>12</v>
      </c>
      <c r="AC370" s="346">
        <f>AA370/AB370</f>
        <v>0.5628402194211017</v>
      </c>
      <c r="AD370" s="184" t="s">
        <v>165</v>
      </c>
      <c r="AE370" s="156">
        <v>7.477188772326073</v>
      </c>
      <c r="AF370" s="65">
        <v>14</v>
      </c>
      <c r="AG370" s="56">
        <f>AE370/AF370</f>
        <v>0.5340849123090052</v>
      </c>
      <c r="AH370" s="16" t="s">
        <v>165</v>
      </c>
      <c r="AI370" s="54">
        <v>4.29</v>
      </c>
      <c r="AJ370" s="55">
        <v>13</v>
      </c>
      <c r="AK370" s="56">
        <f>AI370/AJ370</f>
        <v>0.33</v>
      </c>
      <c r="AL370" s="16" t="s">
        <v>165</v>
      </c>
      <c r="AM370" s="54">
        <v>2.51</v>
      </c>
      <c r="AN370" s="55">
        <v>7</v>
      </c>
      <c r="AO370" s="56">
        <v>0.36</v>
      </c>
      <c r="AP370" s="24" t="s">
        <v>165</v>
      </c>
      <c r="AQ370" s="54">
        <v>0.09</v>
      </c>
      <c r="AR370" s="55">
        <v>1</v>
      </c>
      <c r="AS370" s="56">
        <v>0.09</v>
      </c>
      <c r="AT370" s="13"/>
      <c r="AU370" s="54"/>
      <c r="AV370" s="55"/>
      <c r="AW370" s="56"/>
      <c r="AX370" s="13"/>
      <c r="AY370" s="54"/>
      <c r="AZ370" s="62"/>
      <c r="BA370" s="56"/>
      <c r="BB370" s="13"/>
      <c r="BC370" s="126"/>
      <c r="BD370" s="65"/>
      <c r="BE370" s="56"/>
      <c r="BF370" s="169"/>
      <c r="BG370" s="189"/>
      <c r="BH370" s="189"/>
      <c r="BI370" s="190"/>
    </row>
    <row r="371" spans="1:61" s="187" customFormat="1" ht="12.75" customHeight="1">
      <c r="A371" s="546">
        <v>1</v>
      </c>
      <c r="B371" s="533" t="s">
        <v>798</v>
      </c>
      <c r="C371" s="49">
        <f>S371+W371+AA371+AE371+AI371+AM371+AQ371+AU371+AY371+BC371</f>
        <v>2.845714285714286</v>
      </c>
      <c r="D371" s="51">
        <f>T371+X371+AB371+AF371+AJ371+AN371+AR371+AV371+AZ371+BD371</f>
        <v>8</v>
      </c>
      <c r="E371" s="305">
        <f>100*(C371/D371)</f>
        <v>35.57142857142858</v>
      </c>
      <c r="F371" s="239"/>
      <c r="G371" s="266"/>
      <c r="H371" s="289"/>
      <c r="I371" s="115"/>
      <c r="J371" s="116"/>
      <c r="K371" s="276"/>
      <c r="L371" s="122"/>
      <c r="M371" s="121"/>
      <c r="N371" s="435"/>
      <c r="O371" s="505">
        <f>C371+F371+I371+L371</f>
        <v>2.845714285714286</v>
      </c>
      <c r="P371" s="392">
        <f>D371+G371+J371+M371</f>
        <v>8</v>
      </c>
      <c r="Q371" s="124">
        <f>100*O371/P371</f>
        <v>35.57142857142858</v>
      </c>
      <c r="R371" s="24" t="s">
        <v>165</v>
      </c>
      <c r="S371" s="418">
        <v>0.5</v>
      </c>
      <c r="T371" s="369">
        <v>1</v>
      </c>
      <c r="U371" s="347">
        <f>S371/T371</f>
        <v>0.5</v>
      </c>
      <c r="V371" s="176"/>
      <c r="W371" s="59"/>
      <c r="X371" s="66"/>
      <c r="Y371" s="124"/>
      <c r="Z371" s="184" t="s">
        <v>165</v>
      </c>
      <c r="AA371" s="105">
        <v>0.2857142857142857</v>
      </c>
      <c r="AB371" s="160">
        <v>1</v>
      </c>
      <c r="AC371" s="211">
        <f>AA371/AB371</f>
        <v>0.2857142857142857</v>
      </c>
      <c r="AD371" s="13"/>
      <c r="AE371" s="59"/>
      <c r="AF371" s="132"/>
      <c r="AG371" s="56"/>
      <c r="AH371" s="16" t="s">
        <v>165</v>
      </c>
      <c r="AI371" s="54">
        <v>0.53</v>
      </c>
      <c r="AJ371" s="55">
        <v>1</v>
      </c>
      <c r="AK371" s="56">
        <f>AI371/AJ371</f>
        <v>0.53</v>
      </c>
      <c r="AL371" s="16" t="s">
        <v>165</v>
      </c>
      <c r="AM371" s="54">
        <v>1.06</v>
      </c>
      <c r="AN371" s="55">
        <v>3</v>
      </c>
      <c r="AO371" s="56">
        <v>0.35</v>
      </c>
      <c r="AP371" s="24" t="s">
        <v>165</v>
      </c>
      <c r="AQ371" s="54">
        <v>0.47</v>
      </c>
      <c r="AR371" s="55">
        <v>2</v>
      </c>
      <c r="AS371" s="56">
        <v>0.23</v>
      </c>
      <c r="AT371" s="13"/>
      <c r="AU371" s="54"/>
      <c r="AV371" s="55"/>
      <c r="AW371" s="56"/>
      <c r="AX371" s="13"/>
      <c r="AY371" s="54"/>
      <c r="AZ371" s="62"/>
      <c r="BA371" s="56"/>
      <c r="BB371" s="13"/>
      <c r="BC371" s="126"/>
      <c r="BD371" s="65"/>
      <c r="BE371" s="56"/>
      <c r="BF371" s="169"/>
      <c r="BG371" s="189"/>
      <c r="BH371" s="189"/>
      <c r="BI371" s="190"/>
    </row>
    <row r="372" spans="1:61" s="195" customFormat="1" ht="12.75" customHeight="1">
      <c r="A372" s="545">
        <v>1</v>
      </c>
      <c r="B372" s="581" t="s">
        <v>791</v>
      </c>
      <c r="C372" s="49">
        <f>S372+W372+AA372+AE372+AI372+AM372+AQ372+AU372+AY372+BC372</f>
        <v>1.4300000000000002</v>
      </c>
      <c r="D372" s="51">
        <f>T372+X372+AB372+AF372+AJ372+AN372+AR372+AV372+AZ372+BD372</f>
        <v>3</v>
      </c>
      <c r="E372" s="305">
        <f>100*(C372/D372)</f>
        <v>47.66666666666667</v>
      </c>
      <c r="F372" s="239"/>
      <c r="G372" s="266"/>
      <c r="H372" s="303"/>
      <c r="I372" s="278"/>
      <c r="J372" s="410"/>
      <c r="K372" s="279"/>
      <c r="L372" s="278"/>
      <c r="M372" s="201"/>
      <c r="N372" s="279"/>
      <c r="O372" s="505">
        <f>C372+F372+I372+L372</f>
        <v>1.4300000000000002</v>
      </c>
      <c r="P372" s="392">
        <f>D372+G372+J372+M372</f>
        <v>3</v>
      </c>
      <c r="Q372" s="124">
        <f>100*O372/P372</f>
        <v>47.66666666666668</v>
      </c>
      <c r="R372" s="98" t="s">
        <v>165</v>
      </c>
      <c r="S372" s="54">
        <v>0.45</v>
      </c>
      <c r="T372" s="128">
        <v>1</v>
      </c>
      <c r="U372" s="56">
        <v>0.45</v>
      </c>
      <c r="V372" s="185" t="s">
        <v>165</v>
      </c>
      <c r="W372" s="106">
        <v>0.31</v>
      </c>
      <c r="X372" s="160">
        <v>1</v>
      </c>
      <c r="Y372" s="211">
        <f>W372/X372</f>
        <v>0.31</v>
      </c>
      <c r="Z372" s="176"/>
      <c r="AA372" s="59"/>
      <c r="AB372" s="66"/>
      <c r="AC372" s="56"/>
      <c r="AD372" s="196"/>
      <c r="AE372" s="192"/>
      <c r="AF372" s="203"/>
      <c r="AG372" s="351"/>
      <c r="AH372" s="125"/>
      <c r="AI372" s="54"/>
      <c r="AJ372" s="67"/>
      <c r="AK372" s="68"/>
      <c r="AL372" s="16" t="s">
        <v>165</v>
      </c>
      <c r="AM372" s="54">
        <v>0.67</v>
      </c>
      <c r="AN372" s="67">
        <v>1</v>
      </c>
      <c r="AO372" s="68">
        <v>0.67</v>
      </c>
      <c r="AP372" s="135"/>
      <c r="AQ372" s="54"/>
      <c r="AR372" s="67"/>
      <c r="AS372" s="68"/>
      <c r="AT372" s="125"/>
      <c r="AU372" s="54"/>
      <c r="AV372" s="67"/>
      <c r="AW372" s="68"/>
      <c r="AX372" s="196"/>
      <c r="AY372" s="192"/>
      <c r="AZ372" s="676"/>
      <c r="BA372" s="197"/>
      <c r="BB372" s="196"/>
      <c r="BC372" s="192"/>
      <c r="BD372" s="203"/>
      <c r="BE372" s="197"/>
      <c r="BF372" s="196"/>
      <c r="BG372" s="192"/>
      <c r="BH372" s="192"/>
      <c r="BI372" s="197"/>
    </row>
    <row r="373" spans="1:61" ht="12" customHeight="1">
      <c r="A373" s="546">
        <v>1</v>
      </c>
      <c r="B373" s="592" t="s">
        <v>812</v>
      </c>
      <c r="C373" s="49">
        <f>S373+W373+AA373+AE373+AI373+AM373+AQ373+AU373+AY373+BC373</f>
        <v>0.3333333333333333</v>
      </c>
      <c r="D373" s="51">
        <f>T373+X373+AB373+AF373+AJ373+AN373+AR373+AV373+AZ373+BD373</f>
        <v>1</v>
      </c>
      <c r="E373" s="305">
        <f>100*(C373/D373)</f>
        <v>33.33333333333333</v>
      </c>
      <c r="F373" s="614"/>
      <c r="G373" s="258"/>
      <c r="H373" s="615"/>
      <c r="I373" s="214"/>
      <c r="J373" s="610"/>
      <c r="K373" s="611"/>
      <c r="L373" s="612"/>
      <c r="M373" s="613"/>
      <c r="N373" s="448"/>
      <c r="O373" s="136"/>
      <c r="P373" s="55"/>
      <c r="Q373" s="56"/>
      <c r="R373" s="24" t="s">
        <v>165</v>
      </c>
      <c r="S373" s="589">
        <v>0.3333333333333333</v>
      </c>
      <c r="T373" s="590">
        <v>1</v>
      </c>
      <c r="U373" s="56">
        <f>S373/T373</f>
        <v>0.3333333333333333</v>
      </c>
      <c r="V373" s="20"/>
      <c r="W373" s="54"/>
      <c r="X373" s="55"/>
      <c r="Y373" s="56"/>
      <c r="Z373" s="13"/>
      <c r="AA373" s="54"/>
      <c r="AB373" s="55"/>
      <c r="AC373" s="56"/>
      <c r="AD373" s="152"/>
      <c r="AE373" s="182"/>
      <c r="AF373" s="167"/>
      <c r="AG373" s="168"/>
      <c r="AH373" s="152"/>
      <c r="AI373" s="182"/>
      <c r="AJ373" s="167"/>
      <c r="AK373" s="168"/>
      <c r="AL373" s="169"/>
      <c r="AM373" s="248"/>
      <c r="AN373" s="248"/>
      <c r="AO373" s="249"/>
      <c r="AP373" s="323"/>
      <c r="AQ373" s="248"/>
      <c r="AR373" s="248"/>
      <c r="AS373" s="249"/>
      <c r="AT373" s="325"/>
      <c r="AU373" s="248"/>
      <c r="AV373" s="248"/>
      <c r="AW373" s="249"/>
      <c r="AX373" s="325"/>
      <c r="AY373" s="248"/>
      <c r="AZ373" s="674"/>
      <c r="BA373" s="249"/>
      <c r="BB373" s="325"/>
      <c r="BC373" s="685"/>
      <c r="BD373" s="253"/>
      <c r="BE373" s="249"/>
      <c r="BF373" s="325"/>
      <c r="BG373" s="248"/>
      <c r="BH373" s="248"/>
      <c r="BI373" s="249"/>
    </row>
    <row r="374" spans="1:61" s="187" customFormat="1" ht="12.75" customHeight="1">
      <c r="A374" s="546">
        <v>1</v>
      </c>
      <c r="B374" s="536" t="s">
        <v>689</v>
      </c>
      <c r="C374" s="49">
        <f>S374+W374+AA374+AE374+AI374+AM374+AQ374+AU374+AY374+BC374</f>
        <v>1.046470588235294</v>
      </c>
      <c r="D374" s="51">
        <f>T374+X374+AB374+AF374+AJ374+AN374+AR374+AV374+AZ374+BD374</f>
        <v>3</v>
      </c>
      <c r="E374" s="305">
        <f>100*(C374/D374)</f>
        <v>34.88235294117647</v>
      </c>
      <c r="F374" s="239"/>
      <c r="G374" s="266"/>
      <c r="H374" s="552"/>
      <c r="I374" s="294"/>
      <c r="J374" s="370"/>
      <c r="K374" s="295"/>
      <c r="L374" s="294"/>
      <c r="M374" s="121"/>
      <c r="N374" s="530"/>
      <c r="O374" s="505">
        <f>C374+F374+I374+L374</f>
        <v>1.046470588235294</v>
      </c>
      <c r="P374" s="392">
        <f>D374+G374+J374+M374</f>
        <v>3</v>
      </c>
      <c r="Q374" s="124">
        <f>100*O374/P374</f>
        <v>34.88235294117647</v>
      </c>
      <c r="R374" s="98" t="s">
        <v>165</v>
      </c>
      <c r="S374" s="54">
        <v>0.75</v>
      </c>
      <c r="T374" s="128">
        <v>1</v>
      </c>
      <c r="U374" s="56">
        <v>0.75</v>
      </c>
      <c r="V374" s="185" t="s">
        <v>165</v>
      </c>
      <c r="W374" s="106">
        <v>0.12</v>
      </c>
      <c r="X374" s="160">
        <v>1</v>
      </c>
      <c r="Y374" s="211">
        <f>W374/X374</f>
        <v>0.12</v>
      </c>
      <c r="Z374" s="185" t="s">
        <v>165</v>
      </c>
      <c r="AA374" s="105">
        <v>0.17647058823529413</v>
      </c>
      <c r="AB374" s="160">
        <v>1</v>
      </c>
      <c r="AC374" s="56">
        <f>AA374/AB374</f>
        <v>0.17647058823529413</v>
      </c>
      <c r="AD374" s="194"/>
      <c r="AE374" s="189"/>
      <c r="AF374" s="338"/>
      <c r="AG374" s="579"/>
      <c r="AH374" s="194"/>
      <c r="AI374" s="189"/>
      <c r="AJ374" s="189"/>
      <c r="AK374" s="190"/>
      <c r="AL374" s="194"/>
      <c r="AM374" s="189"/>
      <c r="AN374" s="189"/>
      <c r="AO374" s="190"/>
      <c r="AP374" s="198"/>
      <c r="AQ374" s="189"/>
      <c r="AR374" s="189"/>
      <c r="AS374" s="190"/>
      <c r="AT374" s="194"/>
      <c r="AU374" s="189"/>
      <c r="AV374" s="189"/>
      <c r="AW374" s="190"/>
      <c r="AX374" s="194"/>
      <c r="AY374" s="189"/>
      <c r="AZ374" s="676"/>
      <c r="BA374" s="190"/>
      <c r="BB374" s="194"/>
      <c r="BC374" s="192"/>
      <c r="BD374" s="338"/>
      <c r="BE374" s="190"/>
      <c r="BF374" s="194"/>
      <c r="BG374" s="189"/>
      <c r="BH374" s="189"/>
      <c r="BI374" s="190"/>
    </row>
    <row r="375" spans="1:61" s="195" customFormat="1" ht="12.75" customHeight="1">
      <c r="A375" s="547">
        <v>1</v>
      </c>
      <c r="B375" s="533" t="s">
        <v>507</v>
      </c>
      <c r="C375" s="49">
        <f>S375+W375+AA375+AE375+AI375+AM375+AQ375+AU375+AY375+BC375</f>
        <v>1.6742857142857144</v>
      </c>
      <c r="D375" s="51">
        <f>T375+X375+AB375+AF375+AJ375+AN375+AR375+AV375+AZ375+BD375</f>
        <v>2</v>
      </c>
      <c r="E375" s="305">
        <f>100*(C375/D375)</f>
        <v>83.71428571428572</v>
      </c>
      <c r="F375" s="239"/>
      <c r="G375" s="266"/>
      <c r="H375" s="303"/>
      <c r="I375" s="278"/>
      <c r="J375" s="410"/>
      <c r="K375" s="279"/>
      <c r="L375" s="278"/>
      <c r="M375" s="201"/>
      <c r="N375" s="279"/>
      <c r="O375" s="505">
        <f>C375+F375+I375+L375</f>
        <v>1.6742857142857144</v>
      </c>
      <c r="P375" s="392">
        <f>D375+G375+J375+M375</f>
        <v>2</v>
      </c>
      <c r="Q375" s="124">
        <f>100*O375/P375</f>
        <v>83.71428571428572</v>
      </c>
      <c r="R375" s="178"/>
      <c r="S375" s="439"/>
      <c r="T375" s="439"/>
      <c r="U375" s="518"/>
      <c r="V375" s="176"/>
      <c r="W375" s="59"/>
      <c r="X375" s="66"/>
      <c r="Y375" s="124"/>
      <c r="Z375" s="185" t="s">
        <v>165</v>
      </c>
      <c r="AA375" s="238">
        <v>0.7142857142857143</v>
      </c>
      <c r="AB375" s="250">
        <v>1</v>
      </c>
      <c r="AC375" s="56">
        <v>0.7142857142857143</v>
      </c>
      <c r="AD375" s="196"/>
      <c r="AE375" s="192"/>
      <c r="AF375" s="203"/>
      <c r="AG375" s="351"/>
      <c r="AH375" s="16" t="s">
        <v>165</v>
      </c>
      <c r="AI375" s="54">
        <v>0.96</v>
      </c>
      <c r="AJ375" s="67">
        <v>1</v>
      </c>
      <c r="AK375" s="68">
        <f>AI375/AJ375</f>
        <v>0.96</v>
      </c>
      <c r="AL375" s="125"/>
      <c r="AM375" s="54"/>
      <c r="AN375" s="67"/>
      <c r="AO375" s="68"/>
      <c r="AP375" s="135"/>
      <c r="AQ375" s="54"/>
      <c r="AR375" s="67"/>
      <c r="AS375" s="68"/>
      <c r="AT375" s="125"/>
      <c r="AU375" s="54"/>
      <c r="AV375" s="67"/>
      <c r="AW375" s="68"/>
      <c r="AX375" s="196"/>
      <c r="AY375" s="192"/>
      <c r="AZ375" s="676"/>
      <c r="BA375" s="197"/>
      <c r="BB375" s="196"/>
      <c r="BC375" s="192"/>
      <c r="BD375" s="203"/>
      <c r="BE375" s="197"/>
      <c r="BF375" s="196"/>
      <c r="BG375" s="192"/>
      <c r="BH375" s="192"/>
      <c r="BI375" s="197"/>
    </row>
    <row r="376" spans="1:61" s="187" customFormat="1" ht="12.75" customHeight="1">
      <c r="A376" s="546">
        <v>1</v>
      </c>
      <c r="B376" s="536" t="s">
        <v>233</v>
      </c>
      <c r="C376" s="49">
        <f>S376+W376+AA376+AE376+AI376+AM376+AQ376+AU376+AY376+BC376</f>
        <v>2.34047619047619</v>
      </c>
      <c r="D376" s="51">
        <f>T376+X376+AB376+AF376+AJ376+AN376+AR376+AV376+AZ376+BD376</f>
        <v>6</v>
      </c>
      <c r="E376" s="305">
        <f>100*(C376/D376)</f>
        <v>39.007936507936506</v>
      </c>
      <c r="F376" s="239"/>
      <c r="G376" s="266"/>
      <c r="H376" s="289"/>
      <c r="I376" s="115"/>
      <c r="J376" s="116"/>
      <c r="K376" s="276"/>
      <c r="L376" s="122"/>
      <c r="M376" s="121"/>
      <c r="N376" s="435"/>
      <c r="O376" s="505">
        <f>C376+F376+I376+L376</f>
        <v>2.34047619047619</v>
      </c>
      <c r="P376" s="392">
        <f>D376+G376+J376+M376</f>
        <v>6</v>
      </c>
      <c r="Q376" s="124">
        <f>100*O376/P376</f>
        <v>39.0079365079365</v>
      </c>
      <c r="R376" s="99" t="s">
        <v>165</v>
      </c>
      <c r="S376" s="554">
        <v>0.3</v>
      </c>
      <c r="T376" s="555">
        <v>1</v>
      </c>
      <c r="U376" s="553">
        <f>S376/T376</f>
        <v>0.3</v>
      </c>
      <c r="V376" s="176"/>
      <c r="W376" s="59"/>
      <c r="X376" s="66"/>
      <c r="Y376" s="124"/>
      <c r="Z376" s="185" t="s">
        <v>165</v>
      </c>
      <c r="AA376" s="238">
        <v>0.19047619047619047</v>
      </c>
      <c r="AB376" s="250">
        <v>1</v>
      </c>
      <c r="AC376" s="56">
        <v>0.19047619047619047</v>
      </c>
      <c r="AD376" s="185" t="s">
        <v>165</v>
      </c>
      <c r="AE376" s="59">
        <v>0.38</v>
      </c>
      <c r="AF376" s="65">
        <v>1</v>
      </c>
      <c r="AG376" s="56">
        <f>AE376/AF376</f>
        <v>0.38</v>
      </c>
      <c r="AH376" s="16" t="s">
        <v>165</v>
      </c>
      <c r="AI376" s="54">
        <v>0.44</v>
      </c>
      <c r="AJ376" s="55">
        <v>1</v>
      </c>
      <c r="AK376" s="56">
        <f>AI376/AJ376</f>
        <v>0.44</v>
      </c>
      <c r="AL376" s="13"/>
      <c r="AM376" s="54"/>
      <c r="AN376" s="55"/>
      <c r="AO376" s="56"/>
      <c r="AP376" s="26"/>
      <c r="AQ376" s="54"/>
      <c r="AR376" s="61"/>
      <c r="AS376" s="68"/>
      <c r="AT376" s="16" t="s">
        <v>165</v>
      </c>
      <c r="AU376" s="54">
        <v>0.5</v>
      </c>
      <c r="AV376" s="55">
        <v>1</v>
      </c>
      <c r="AW376" s="56">
        <v>0.5</v>
      </c>
      <c r="AX376" s="16" t="s">
        <v>165</v>
      </c>
      <c r="AY376" s="54">
        <v>0.53</v>
      </c>
      <c r="AZ376" s="62">
        <v>1</v>
      </c>
      <c r="BA376" s="56">
        <v>0.53</v>
      </c>
      <c r="BB376" s="13"/>
      <c r="BC376" s="126"/>
      <c r="BD376" s="65"/>
      <c r="BE376" s="56"/>
      <c r="BF376" s="169"/>
      <c r="BG376" s="189"/>
      <c r="BH376" s="189"/>
      <c r="BI376" s="190"/>
    </row>
    <row r="377" spans="1:61" ht="12" customHeight="1">
      <c r="A377" s="546">
        <v>1</v>
      </c>
      <c r="B377" s="581" t="s">
        <v>803</v>
      </c>
      <c r="C377" s="49">
        <f>S377+W377+AA377+AE377+AI377+AM377+AQ377+AU377+AY377+BC377</f>
        <v>0.4444444444444444</v>
      </c>
      <c r="D377" s="51">
        <f>T377+X377+AB377+AF377+AJ377+AN377+AR377+AV377+AZ377+BD377</f>
        <v>1</v>
      </c>
      <c r="E377" s="305">
        <f>100*(C377/D377)</f>
        <v>44.44444444444444</v>
      </c>
      <c r="F377" s="327"/>
      <c r="G377" s="318"/>
      <c r="H377" s="328"/>
      <c r="I377" s="327"/>
      <c r="J377" s="318"/>
      <c r="K377" s="328"/>
      <c r="L377" s="327"/>
      <c r="M377" s="318"/>
      <c r="N377" s="328"/>
      <c r="O377" s="505">
        <f>C377+F377+I377+L377</f>
        <v>0.4444444444444444</v>
      </c>
      <c r="P377" s="392">
        <f>D377+G377+J377+M377</f>
        <v>1</v>
      </c>
      <c r="Q377" s="124">
        <f>100*O377/P377</f>
        <v>44.44444444444444</v>
      </c>
      <c r="R377" s="98" t="s">
        <v>165</v>
      </c>
      <c r="S377" s="106">
        <v>0.4444444444444444</v>
      </c>
      <c r="T377" s="65">
        <v>1</v>
      </c>
      <c r="U377" s="56">
        <f>S377/T377</f>
        <v>0.4444444444444444</v>
      </c>
      <c r="V377" s="604"/>
      <c r="W377" s="375"/>
      <c r="X377" s="315"/>
      <c r="Y377" s="559"/>
      <c r="Z377" s="445"/>
      <c r="AA377" s="238"/>
      <c r="AB377" s="315"/>
      <c r="AC377" s="347"/>
      <c r="AD377" s="237"/>
      <c r="AE377" s="181"/>
      <c r="AF377" s="337"/>
      <c r="AG377" s="347"/>
      <c r="AH377" s="13"/>
      <c r="AI377" s="54"/>
      <c r="AJ377" s="55"/>
      <c r="AK377" s="56"/>
      <c r="AL377" s="13"/>
      <c r="AM377" s="54"/>
      <c r="AN377" s="55"/>
      <c r="AO377" s="56"/>
      <c r="AP377" s="26"/>
      <c r="AQ377" s="54"/>
      <c r="AR377" s="55"/>
      <c r="AS377" s="56"/>
      <c r="AT377" s="13"/>
      <c r="AU377" s="54"/>
      <c r="AV377" s="55"/>
      <c r="AW377" s="56"/>
      <c r="AX377" s="152"/>
      <c r="AY377" s="182"/>
      <c r="AZ377" s="675"/>
      <c r="BA377" s="168"/>
      <c r="BB377" s="152"/>
      <c r="BC377" s="686"/>
      <c r="BD377" s="663"/>
      <c r="BE377" s="168"/>
      <c r="BF377" s="169"/>
      <c r="BG377" s="248"/>
      <c r="BH377" s="248"/>
      <c r="BI377" s="249"/>
    </row>
    <row r="378" spans="1:61" ht="12.75" customHeight="1">
      <c r="A378" s="546">
        <v>1</v>
      </c>
      <c r="B378" s="581" t="s">
        <v>743</v>
      </c>
      <c r="C378" s="49">
        <f>S378+W378+AA378+AE378+AI378+AM378+AQ378+AU378+AY378+BC378</f>
        <v>0.3923444976076555</v>
      </c>
      <c r="D378" s="51">
        <f>T378+X378+AB378+AF378+AJ378+AN378+AR378+AV378+AZ378+BD378</f>
        <v>2</v>
      </c>
      <c r="E378" s="305">
        <f>100*(C378/D378)</f>
        <v>19.617224880382775</v>
      </c>
      <c r="F378" s="551"/>
      <c r="G378" s="498"/>
      <c r="H378" s="328"/>
      <c r="I378" s="327"/>
      <c r="J378" s="408"/>
      <c r="K378" s="464"/>
      <c r="L378" s="388"/>
      <c r="M378" s="121"/>
      <c r="N378" s="435"/>
      <c r="O378" s="505">
        <f>C378+F378+I378+L378</f>
        <v>0.3923444976076555</v>
      </c>
      <c r="P378" s="392">
        <f>D378+G378+J378+M378</f>
        <v>2</v>
      </c>
      <c r="Q378" s="124">
        <f>100*O378/P378</f>
        <v>19.617224880382775</v>
      </c>
      <c r="R378" s="708" t="s">
        <v>165</v>
      </c>
      <c r="S378" s="439"/>
      <c r="T378" s="439"/>
      <c r="U378" s="518"/>
      <c r="V378" s="185" t="s">
        <v>165</v>
      </c>
      <c r="W378" s="106">
        <v>0.3923444976076555</v>
      </c>
      <c r="X378" s="160">
        <v>2</v>
      </c>
      <c r="Y378" s="211">
        <f>W378/X378</f>
        <v>0.19617224880382775</v>
      </c>
      <c r="Z378" s="20"/>
      <c r="AA378" s="54"/>
      <c r="AB378" s="65"/>
      <c r="AC378" s="56"/>
      <c r="AD378" s="13"/>
      <c r="AE378" s="54"/>
      <c r="AF378" s="55"/>
      <c r="AG378" s="56"/>
      <c r="AH378" s="152"/>
      <c r="AI378" s="182"/>
      <c r="AJ378" s="167"/>
      <c r="AK378" s="168"/>
      <c r="AL378" s="152"/>
      <c r="AM378" s="182"/>
      <c r="AN378" s="167"/>
      <c r="AO378" s="168"/>
      <c r="AP378" s="215"/>
      <c r="AQ378" s="248"/>
      <c r="AR378" s="248"/>
      <c r="AS378" s="249"/>
      <c r="AT378" s="325"/>
      <c r="AU378" s="248"/>
      <c r="AV378" s="248"/>
      <c r="AW378" s="249"/>
      <c r="AX378" s="325"/>
      <c r="AY378" s="248"/>
      <c r="AZ378" s="674"/>
      <c r="BA378" s="249"/>
      <c r="BB378" s="325"/>
      <c r="BC378" s="685"/>
      <c r="BD378" s="253"/>
      <c r="BE378" s="249"/>
      <c r="BF378" s="325"/>
      <c r="BG378" s="248"/>
      <c r="BH378" s="248"/>
      <c r="BI378" s="249"/>
    </row>
    <row r="379" spans="1:61" s="188" customFormat="1" ht="12.75" customHeight="1">
      <c r="A379" s="546">
        <v>1</v>
      </c>
      <c r="B379" s="536" t="s">
        <v>98</v>
      </c>
      <c r="C379" s="49">
        <f>S379+W379+AA379+AE379+AI379+AM379+AQ379+AU379+AY379+BC379</f>
        <v>12.420199362041465</v>
      </c>
      <c r="D379" s="51">
        <f>T379+X379+AB379+AF379+AJ379+AN379+AR379+AV379+AZ379+BD379</f>
        <v>56</v>
      </c>
      <c r="E379" s="305">
        <f>100*(C379/D379)</f>
        <v>22.178927432216902</v>
      </c>
      <c r="F379" s="239"/>
      <c r="G379" s="266"/>
      <c r="H379" s="289"/>
      <c r="I379" s="115"/>
      <c r="J379" s="116"/>
      <c r="K379" s="276"/>
      <c r="L379" s="122"/>
      <c r="M379" s="121"/>
      <c r="N379" s="435"/>
      <c r="O379" s="505">
        <f>C379+F379+I379+L379</f>
        <v>12.420199362041465</v>
      </c>
      <c r="P379" s="392">
        <f>D379+G379+J379+M379</f>
        <v>56</v>
      </c>
      <c r="Q379" s="124">
        <f>100*O379/P379</f>
        <v>22.178927432216902</v>
      </c>
      <c r="R379" s="24" t="s">
        <v>165</v>
      </c>
      <c r="S379" s="589">
        <v>1.5265151515151516</v>
      </c>
      <c r="T379" s="590">
        <v>4</v>
      </c>
      <c r="U379" s="56">
        <f>S379/T379</f>
        <v>0.3816287878787879</v>
      </c>
      <c r="V379" s="185" t="s">
        <v>165</v>
      </c>
      <c r="W379" s="106">
        <v>0.8336842105263158</v>
      </c>
      <c r="X379" s="160">
        <v>2</v>
      </c>
      <c r="Y379" s="211">
        <f>W379/X379</f>
        <v>0.4168421052631579</v>
      </c>
      <c r="Z379" s="16" t="s">
        <v>165</v>
      </c>
      <c r="AA379" s="332">
        <v>1.64</v>
      </c>
      <c r="AB379" s="333">
        <v>3</v>
      </c>
      <c r="AC379" s="346">
        <f>AA379/AB379</f>
        <v>0.5466666666666666</v>
      </c>
      <c r="AD379" s="185" t="s">
        <v>165</v>
      </c>
      <c r="AE379" s="105">
        <v>0.58</v>
      </c>
      <c r="AF379" s="160">
        <v>3</v>
      </c>
      <c r="AG379" s="56">
        <f>AE379/AF379</f>
        <v>0.19333333333333333</v>
      </c>
      <c r="AH379" s="16" t="s">
        <v>165</v>
      </c>
      <c r="AI379" s="54">
        <v>1.32</v>
      </c>
      <c r="AJ379" s="55">
        <v>5</v>
      </c>
      <c r="AK379" s="56">
        <f>AI379/AJ379</f>
        <v>0.264</v>
      </c>
      <c r="AL379" s="16" t="s">
        <v>165</v>
      </c>
      <c r="AM379" s="54">
        <v>4.1</v>
      </c>
      <c r="AN379" s="55">
        <v>13</v>
      </c>
      <c r="AO379" s="56">
        <v>0.32</v>
      </c>
      <c r="AP379" s="24" t="s">
        <v>165</v>
      </c>
      <c r="AQ379" s="54">
        <v>1.51</v>
      </c>
      <c r="AR379" s="55">
        <v>12</v>
      </c>
      <c r="AS379" s="56">
        <v>0.13</v>
      </c>
      <c r="AT379" s="16" t="s">
        <v>165</v>
      </c>
      <c r="AU379" s="54">
        <v>0.52</v>
      </c>
      <c r="AV379" s="55">
        <v>6</v>
      </c>
      <c r="AW379" s="56">
        <v>0.09</v>
      </c>
      <c r="AX379" s="16" t="s">
        <v>165</v>
      </c>
      <c r="AY379" s="54">
        <v>0.35</v>
      </c>
      <c r="AZ379" s="62">
        <v>7</v>
      </c>
      <c r="BA379" s="56">
        <v>0.05</v>
      </c>
      <c r="BB379" s="16" t="s">
        <v>165</v>
      </c>
      <c r="BC379" s="126">
        <v>0.04</v>
      </c>
      <c r="BD379" s="65">
        <v>1</v>
      </c>
      <c r="BE379" s="56">
        <v>0.04</v>
      </c>
      <c r="BF379" s="169"/>
      <c r="BG379" s="189"/>
      <c r="BH379" s="189"/>
      <c r="BI379" s="190"/>
    </row>
    <row r="380" spans="1:61" s="188" customFormat="1" ht="12.75" customHeight="1">
      <c r="A380" s="546">
        <v>1</v>
      </c>
      <c r="B380" s="533" t="s">
        <v>242</v>
      </c>
      <c r="C380" s="49">
        <f>S380+W380+AA380+AE380+AI380+AM380+AQ380+AU380+AY380+BC380</f>
        <v>2.5149999999999997</v>
      </c>
      <c r="D380" s="51">
        <f>T380+X380+AB380+AF380+AJ380+AN380+AR380+AV380+AZ380+BD380</f>
        <v>16</v>
      </c>
      <c r="E380" s="305">
        <f>100*(C380/D380)</f>
        <v>15.718749999999998</v>
      </c>
      <c r="F380" s="239"/>
      <c r="G380" s="266"/>
      <c r="H380" s="289"/>
      <c r="I380" s="115"/>
      <c r="J380" s="116"/>
      <c r="K380" s="276"/>
      <c r="L380" s="122"/>
      <c r="M380" s="121"/>
      <c r="N380" s="435"/>
      <c r="O380" s="505">
        <f>C380+F380+I380+L380</f>
        <v>2.5149999999999997</v>
      </c>
      <c r="P380" s="392">
        <f>D380+G380+J380+M380</f>
        <v>16</v>
      </c>
      <c r="Q380" s="124">
        <f>100*O380/P380</f>
        <v>15.718749999999998</v>
      </c>
      <c r="R380" s="24" t="s">
        <v>165</v>
      </c>
      <c r="S380" s="589">
        <v>0.9375</v>
      </c>
      <c r="T380" s="590">
        <v>4</v>
      </c>
      <c r="U380" s="56">
        <f>S380/T380</f>
        <v>0.234375</v>
      </c>
      <c r="V380" s="176"/>
      <c r="W380" s="59"/>
      <c r="X380" s="66"/>
      <c r="Y380" s="124"/>
      <c r="Z380" s="16" t="s">
        <v>165</v>
      </c>
      <c r="AA380" s="332">
        <v>0.4375</v>
      </c>
      <c r="AB380" s="333">
        <v>3</v>
      </c>
      <c r="AC380" s="346">
        <f>AA380/AB380</f>
        <v>0.14583333333333334</v>
      </c>
      <c r="AD380" s="16" t="s">
        <v>165</v>
      </c>
      <c r="AE380" s="105">
        <v>0.32</v>
      </c>
      <c r="AF380" s="160">
        <v>3</v>
      </c>
      <c r="AG380" s="56">
        <f>AE380/AF380</f>
        <v>0.10666666666666667</v>
      </c>
      <c r="AH380" s="16" t="s">
        <v>165</v>
      </c>
      <c r="AI380" s="54">
        <v>0.77</v>
      </c>
      <c r="AJ380" s="55">
        <v>5</v>
      </c>
      <c r="AK380" s="56">
        <f>AI380/AJ380</f>
        <v>0.154</v>
      </c>
      <c r="AL380" s="13"/>
      <c r="AM380" s="54"/>
      <c r="AN380" s="55"/>
      <c r="AO380" s="56"/>
      <c r="AP380" s="11"/>
      <c r="AQ380" s="54"/>
      <c r="AR380" s="55"/>
      <c r="AS380" s="56"/>
      <c r="AT380" s="16" t="s">
        <v>165</v>
      </c>
      <c r="AU380" s="54">
        <v>0.05</v>
      </c>
      <c r="AV380" s="55">
        <v>1</v>
      </c>
      <c r="AW380" s="56">
        <v>0.05</v>
      </c>
      <c r="AX380" s="13"/>
      <c r="AY380" s="80"/>
      <c r="AZ380" s="62"/>
      <c r="BA380" s="56"/>
      <c r="BB380" s="20"/>
      <c r="BC380" s="652"/>
      <c r="BD380" s="65"/>
      <c r="BE380" s="56"/>
      <c r="BF380" s="169"/>
      <c r="BG380" s="189"/>
      <c r="BH380" s="189"/>
      <c r="BI380" s="190"/>
    </row>
    <row r="381" spans="1:61" s="188" customFormat="1" ht="12.75" customHeight="1">
      <c r="A381" s="546">
        <v>1</v>
      </c>
      <c r="B381" s="533" t="s">
        <v>183</v>
      </c>
      <c r="C381" s="49">
        <f>S381+W381+AA381+AE381+AI381+AM381+AQ381+AU381+AY381+BC381</f>
        <v>6.777070938215102</v>
      </c>
      <c r="D381" s="51">
        <f>T381+X381+AB381+AF381+AJ381+AN381+AR381+AV381+AZ381+BD381</f>
        <v>13</v>
      </c>
      <c r="E381" s="305">
        <f>100*(C381/D381)</f>
        <v>52.13131490934694</v>
      </c>
      <c r="F381" s="239"/>
      <c r="G381" s="266"/>
      <c r="H381" s="289"/>
      <c r="I381" s="115"/>
      <c r="J381" s="116"/>
      <c r="K381" s="276"/>
      <c r="L381" s="122"/>
      <c r="M381" s="121"/>
      <c r="N381" s="435"/>
      <c r="O381" s="505">
        <f>C381+F381+I381+L381</f>
        <v>6.777070938215102</v>
      </c>
      <c r="P381" s="392">
        <f>D381+G381+J381+M381</f>
        <v>13</v>
      </c>
      <c r="Q381" s="124">
        <f>100*O381/P381</f>
        <v>52.13131490934693</v>
      </c>
      <c r="R381" s="178"/>
      <c r="S381" s="439"/>
      <c r="T381" s="439"/>
      <c r="U381" s="518"/>
      <c r="V381" s="176"/>
      <c r="W381" s="59"/>
      <c r="X381" s="66"/>
      <c r="Y381" s="124"/>
      <c r="Z381" s="185" t="s">
        <v>165</v>
      </c>
      <c r="AA381" s="238">
        <v>1.0833333333333333</v>
      </c>
      <c r="AB381" s="250">
        <v>2</v>
      </c>
      <c r="AC381" s="56">
        <v>0.5416666666666666</v>
      </c>
      <c r="AD381" s="185" t="s">
        <v>165</v>
      </c>
      <c r="AE381" s="106">
        <v>1.9637376048817696</v>
      </c>
      <c r="AF381" s="65">
        <v>4</v>
      </c>
      <c r="AG381" s="56">
        <f>AE381/AF381</f>
        <v>0.4909344012204424</v>
      </c>
      <c r="AH381" s="16" t="s">
        <v>165</v>
      </c>
      <c r="AI381" s="54">
        <v>1.39</v>
      </c>
      <c r="AJ381" s="55">
        <v>3</v>
      </c>
      <c r="AK381" s="56">
        <f>AI381/AJ381</f>
        <v>0.4633333333333333</v>
      </c>
      <c r="AL381" s="16" t="s">
        <v>165</v>
      </c>
      <c r="AM381" s="54">
        <v>2.34</v>
      </c>
      <c r="AN381" s="55">
        <v>4</v>
      </c>
      <c r="AO381" s="56">
        <v>0.59</v>
      </c>
      <c r="AP381" s="11"/>
      <c r="AQ381" s="54"/>
      <c r="AR381" s="55"/>
      <c r="AS381" s="56"/>
      <c r="AT381" s="13"/>
      <c r="AU381" s="54"/>
      <c r="AV381" s="67"/>
      <c r="AW381" s="68"/>
      <c r="AX381" s="13"/>
      <c r="AY381" s="80"/>
      <c r="AZ381" s="62"/>
      <c r="BA381" s="56"/>
      <c r="BB381" s="20"/>
      <c r="BC381" s="652"/>
      <c r="BD381" s="65"/>
      <c r="BE381" s="56"/>
      <c r="BF381" s="169"/>
      <c r="BG381" s="189"/>
      <c r="BH381" s="189"/>
      <c r="BI381" s="190"/>
    </row>
    <row r="382" spans="1:61" s="188" customFormat="1" ht="12.75" customHeight="1">
      <c r="A382" s="547">
        <v>1</v>
      </c>
      <c r="B382" s="533" t="s">
        <v>825</v>
      </c>
      <c r="C382" s="49">
        <f>S382+W382+AA382+AE382+AI382+AM382+AQ382+AU382+AY382+BC382</f>
        <v>3.2633333333333336</v>
      </c>
      <c r="D382" s="51">
        <f>T382+X382+AB382+AF382+AJ382+AN382+AR382+AV382+AZ382+BD382</f>
        <v>4</v>
      </c>
      <c r="E382" s="305">
        <f>100*(C382/D382)</f>
        <v>81.58333333333334</v>
      </c>
      <c r="F382" s="239"/>
      <c r="G382" s="266"/>
      <c r="H382" s="289"/>
      <c r="I382" s="115"/>
      <c r="J382" s="116"/>
      <c r="K382" s="276"/>
      <c r="L382" s="122"/>
      <c r="M382" s="121"/>
      <c r="N382" s="435"/>
      <c r="O382" s="505">
        <f>C382+F382+I382+L382</f>
        <v>3.2633333333333336</v>
      </c>
      <c r="P382" s="392">
        <f>D382+G382+J382+M382</f>
        <v>4</v>
      </c>
      <c r="Q382" s="124">
        <f>100*O382/P382</f>
        <v>81.58333333333334</v>
      </c>
      <c r="R382" s="24" t="s">
        <v>165</v>
      </c>
      <c r="S382" s="238">
        <v>0.75</v>
      </c>
      <c r="T382" s="60">
        <v>1</v>
      </c>
      <c r="U382" s="347">
        <f>S382/T382</f>
        <v>0.75</v>
      </c>
      <c r="V382" s="176"/>
      <c r="W382" s="59"/>
      <c r="X382" s="66"/>
      <c r="Y382" s="124"/>
      <c r="Z382" s="176"/>
      <c r="AA382" s="59"/>
      <c r="AB382" s="66"/>
      <c r="AC382" s="56"/>
      <c r="AD382" s="184" t="s">
        <v>165</v>
      </c>
      <c r="AE382" s="156">
        <v>0.9333333333333333</v>
      </c>
      <c r="AF382" s="65">
        <v>1</v>
      </c>
      <c r="AG382" s="56">
        <f>AE382/AF382</f>
        <v>0.9333333333333333</v>
      </c>
      <c r="AH382" s="16" t="s">
        <v>165</v>
      </c>
      <c r="AI382" s="54">
        <v>1</v>
      </c>
      <c r="AJ382" s="55">
        <v>1</v>
      </c>
      <c r="AK382" s="56">
        <f>AI382/AJ382</f>
        <v>1</v>
      </c>
      <c r="AL382" s="16" t="s">
        <v>165</v>
      </c>
      <c r="AM382" s="54">
        <v>0.58</v>
      </c>
      <c r="AN382" s="55">
        <v>1</v>
      </c>
      <c r="AO382" s="56">
        <f>AM382</f>
        <v>0.58</v>
      </c>
      <c r="AP382" s="26"/>
      <c r="AQ382" s="54"/>
      <c r="AR382" s="55"/>
      <c r="AS382" s="56"/>
      <c r="AT382" s="13"/>
      <c r="AU382" s="54"/>
      <c r="AV382" s="55"/>
      <c r="AW382" s="56"/>
      <c r="AX382" s="20"/>
      <c r="AY382" s="80"/>
      <c r="AZ382" s="62"/>
      <c r="BA382" s="56"/>
      <c r="BB382" s="20"/>
      <c r="BC382" s="652"/>
      <c r="BD382" s="65"/>
      <c r="BE382" s="56"/>
      <c r="BF382" s="169"/>
      <c r="BG382" s="189"/>
      <c r="BH382" s="189"/>
      <c r="BI382" s="190"/>
    </row>
    <row r="383" spans="1:61" ht="12.75" customHeight="1">
      <c r="A383" s="546">
        <v>1</v>
      </c>
      <c r="B383" s="581" t="s">
        <v>774</v>
      </c>
      <c r="C383" s="49">
        <f>S383+W383+AA383+AE383+AI383+AM383+AQ383+AU383+AY383+BC383</f>
        <v>0.15789473684210525</v>
      </c>
      <c r="D383" s="51">
        <f>T383+X383+AB383+AF383+AJ383+AN383+AR383+AV383+AZ383+BD383</f>
        <v>1</v>
      </c>
      <c r="E383" s="305">
        <f>100*(C383/D383)</f>
        <v>15.789473684210526</v>
      </c>
      <c r="F383" s="453"/>
      <c r="G383" s="496"/>
      <c r="H383" s="448"/>
      <c r="I383" s="453"/>
      <c r="J383" s="449"/>
      <c r="K383" s="462"/>
      <c r="L383" s="423"/>
      <c r="M383" s="454"/>
      <c r="N383" s="455"/>
      <c r="O383" s="505">
        <f>C383+F383+I383+L383</f>
        <v>0.15789473684210525</v>
      </c>
      <c r="P383" s="392">
        <f>D383+G383+J383+M383</f>
        <v>1</v>
      </c>
      <c r="Q383" s="124">
        <f>100*O383/P383</f>
        <v>15.789473684210526</v>
      </c>
      <c r="R383" s="707"/>
      <c r="S383" s="58"/>
      <c r="T383" s="227"/>
      <c r="U383" s="68"/>
      <c r="V383" s="185" t="s">
        <v>165</v>
      </c>
      <c r="W383" s="106">
        <v>0.15789473684210525</v>
      </c>
      <c r="X383" s="160">
        <v>1</v>
      </c>
      <c r="Y383" s="211">
        <f>W383/X383</f>
        <v>0.15789473684210525</v>
      </c>
      <c r="Z383" s="241"/>
      <c r="AA383" s="242"/>
      <c r="AB383" s="233"/>
      <c r="AC383" s="431"/>
      <c r="AD383" s="241"/>
      <c r="AE383" s="242"/>
      <c r="AF383" s="236"/>
      <c r="AG383" s="249"/>
      <c r="AH383" s="325"/>
      <c r="AI383" s="248"/>
      <c r="AJ383" s="248"/>
      <c r="AK383" s="249"/>
      <c r="AL383" s="325"/>
      <c r="AM383" s="248"/>
      <c r="AN383" s="248"/>
      <c r="AO383" s="249"/>
      <c r="AP383" s="323"/>
      <c r="AQ383" s="248"/>
      <c r="AR383" s="248"/>
      <c r="AS383" s="249"/>
      <c r="AT383" s="325"/>
      <c r="AU383" s="248"/>
      <c r="AV383" s="248"/>
      <c r="AW383" s="249"/>
      <c r="AX383" s="325"/>
      <c r="AY383" s="248"/>
      <c r="AZ383" s="674"/>
      <c r="BA383" s="249"/>
      <c r="BB383" s="325"/>
      <c r="BC383" s="685"/>
      <c r="BD383" s="253"/>
      <c r="BE383" s="249"/>
      <c r="BF383" s="325"/>
      <c r="BG383" s="248"/>
      <c r="BH383" s="248"/>
      <c r="BI383" s="249"/>
    </row>
    <row r="384" spans="1:61" s="188" customFormat="1" ht="12.75" customHeight="1">
      <c r="A384" s="546">
        <v>1</v>
      </c>
      <c r="B384" s="533" t="s">
        <v>142</v>
      </c>
      <c r="C384" s="49">
        <f>S384+W384+AA384+AE384+AI384+AM384+AQ384+AU384+AY384+BC384</f>
        <v>9.49</v>
      </c>
      <c r="D384" s="51">
        <f>T384+X384+AB384+AF384+AJ384+AN384+AR384+AV384+AZ384+BD384</f>
        <v>18</v>
      </c>
      <c r="E384" s="305">
        <f>100*(C384/D384)</f>
        <v>52.72222222222223</v>
      </c>
      <c r="F384" s="239"/>
      <c r="G384" s="266"/>
      <c r="H384" s="289"/>
      <c r="I384" s="115"/>
      <c r="J384" s="116"/>
      <c r="K384" s="276"/>
      <c r="L384" s="122"/>
      <c r="M384" s="121"/>
      <c r="N384" s="435"/>
      <c r="O384" s="505">
        <f>C384+F384+I384+L384</f>
        <v>9.49</v>
      </c>
      <c r="P384" s="392">
        <f>D384+G384+J384+M384</f>
        <v>18</v>
      </c>
      <c r="Q384" s="124">
        <f>100*O384/P384</f>
        <v>52.72222222222222</v>
      </c>
      <c r="R384" s="178"/>
      <c r="S384" s="439"/>
      <c r="T384" s="439"/>
      <c r="U384" s="518"/>
      <c r="V384" s="176"/>
      <c r="W384" s="59"/>
      <c r="X384" s="66"/>
      <c r="Y384" s="124"/>
      <c r="Z384" s="16" t="s">
        <v>165</v>
      </c>
      <c r="AA384" s="106">
        <v>0.52</v>
      </c>
      <c r="AB384" s="160">
        <v>1</v>
      </c>
      <c r="AC384" s="211">
        <f>AA384/AB384</f>
        <v>0.52</v>
      </c>
      <c r="AD384" s="185" t="s">
        <v>165</v>
      </c>
      <c r="AE384" s="105">
        <v>3.47</v>
      </c>
      <c r="AF384" s="160">
        <v>6</v>
      </c>
      <c r="AG384" s="56">
        <f>AE384/AF384</f>
        <v>0.5783333333333334</v>
      </c>
      <c r="AH384" s="16" t="s">
        <v>165</v>
      </c>
      <c r="AI384" s="54">
        <v>2.7</v>
      </c>
      <c r="AJ384" s="55">
        <v>5</v>
      </c>
      <c r="AK384" s="56">
        <f>AI384/AJ384</f>
        <v>0.54</v>
      </c>
      <c r="AL384" s="16" t="s">
        <v>165</v>
      </c>
      <c r="AM384" s="54">
        <v>2.69</v>
      </c>
      <c r="AN384" s="55">
        <v>5</v>
      </c>
      <c r="AO384" s="56">
        <v>0.54</v>
      </c>
      <c r="AP384" s="24" t="s">
        <v>165</v>
      </c>
      <c r="AQ384" s="54">
        <v>0.11</v>
      </c>
      <c r="AR384" s="55">
        <v>1</v>
      </c>
      <c r="AS384" s="56">
        <v>0.11</v>
      </c>
      <c r="AT384" s="13"/>
      <c r="AU384" s="54"/>
      <c r="AV384" s="55"/>
      <c r="AW384" s="56"/>
      <c r="AX384" s="13"/>
      <c r="AY384" s="54"/>
      <c r="AZ384" s="62"/>
      <c r="BA384" s="56"/>
      <c r="BB384" s="13"/>
      <c r="BC384" s="126"/>
      <c r="BD384" s="65"/>
      <c r="BE384" s="56"/>
      <c r="BF384" s="169"/>
      <c r="BG384" s="189"/>
      <c r="BH384" s="189"/>
      <c r="BI384" s="190"/>
    </row>
    <row r="385" spans="1:61" ht="12.75" customHeight="1">
      <c r="A385" s="546">
        <v>1</v>
      </c>
      <c r="B385" s="533" t="s">
        <v>728</v>
      </c>
      <c r="C385" s="49">
        <f>S385+W385+AA385+AE385+AI385+AM385+AQ385+AU385+AY385+BC385</f>
        <v>14.59127551756809</v>
      </c>
      <c r="D385" s="51">
        <f>T385+X385+AB385+AF385+AJ385+AN385+AR385+AV385+AZ385+BD385</f>
        <v>22</v>
      </c>
      <c r="E385" s="305">
        <f>100*(C385/D385)</f>
        <v>66.32397962530949</v>
      </c>
      <c r="F385" s="239"/>
      <c r="G385" s="266"/>
      <c r="H385" s="289"/>
      <c r="I385" s="115"/>
      <c r="J385" s="116"/>
      <c r="K385" s="276"/>
      <c r="L385" s="122"/>
      <c r="M385" s="121"/>
      <c r="N385" s="435"/>
      <c r="O385" s="505">
        <f>C385+F385+I385+L385</f>
        <v>14.59127551756809</v>
      </c>
      <c r="P385" s="392">
        <f>D385+G385+J385+M385</f>
        <v>22</v>
      </c>
      <c r="Q385" s="124">
        <f>100*O385/P385</f>
        <v>66.3239796253095</v>
      </c>
      <c r="R385" s="99" t="s">
        <v>165</v>
      </c>
      <c r="S385" s="238">
        <v>6.9965909090909095</v>
      </c>
      <c r="T385" s="315">
        <v>10</v>
      </c>
      <c r="U385" s="347">
        <f>S385/T385</f>
        <v>0.699659090909091</v>
      </c>
      <c r="V385" s="184" t="s">
        <v>165</v>
      </c>
      <c r="W385" s="106">
        <v>7.594684608477179</v>
      </c>
      <c r="X385" s="160">
        <v>12</v>
      </c>
      <c r="Y385" s="211">
        <f>W385/X385</f>
        <v>0.6328903840397649</v>
      </c>
      <c r="Z385" s="445"/>
      <c r="AA385" s="238"/>
      <c r="AB385" s="315"/>
      <c r="AC385" s="347"/>
      <c r="AD385" s="237"/>
      <c r="AE385" s="181"/>
      <c r="AF385" s="337"/>
      <c r="AG385" s="347"/>
      <c r="AH385" s="13"/>
      <c r="AI385" s="54"/>
      <c r="AJ385" s="55"/>
      <c r="AK385" s="56"/>
      <c r="AL385" s="13"/>
      <c r="AM385" s="54"/>
      <c r="AN385" s="55"/>
      <c r="AO385" s="56"/>
      <c r="AP385" s="26"/>
      <c r="AQ385" s="54"/>
      <c r="AR385" s="55"/>
      <c r="AS385" s="56"/>
      <c r="AT385" s="13"/>
      <c r="AU385" s="54"/>
      <c r="AV385" s="55"/>
      <c r="AW385" s="56"/>
      <c r="AX385" s="152"/>
      <c r="AY385" s="182"/>
      <c r="AZ385" s="675"/>
      <c r="BA385" s="168"/>
      <c r="BB385" s="152"/>
      <c r="BC385" s="686"/>
      <c r="BD385" s="663"/>
      <c r="BE385" s="168"/>
      <c r="BF385" s="169"/>
      <c r="BG385" s="248"/>
      <c r="BH385" s="248"/>
      <c r="BI385" s="249"/>
    </row>
    <row r="386" spans="1:61" ht="12.75" customHeight="1">
      <c r="A386" s="546">
        <v>1</v>
      </c>
      <c r="B386" s="581" t="s">
        <v>719</v>
      </c>
      <c r="C386" s="49">
        <f>S386+W386+AA386+AE386+AI386+AM386+AQ386+AU386+AY386+BC386</f>
        <v>0.56</v>
      </c>
      <c r="D386" s="51">
        <f>T386+X386+AB386+AF386+AJ386+AN386+AR386+AV386+AZ386+BD386</f>
        <v>1</v>
      </c>
      <c r="E386" s="305">
        <f>100*(C386/D386)</f>
        <v>56.00000000000001</v>
      </c>
      <c r="F386" s="551"/>
      <c r="G386" s="498"/>
      <c r="H386" s="328"/>
      <c r="I386" s="327"/>
      <c r="J386" s="408"/>
      <c r="K386" s="328"/>
      <c r="L386" s="327"/>
      <c r="M386" s="318"/>
      <c r="N386" s="328"/>
      <c r="O386" s="505">
        <f>C386+F386+I386+L386</f>
        <v>0.56</v>
      </c>
      <c r="P386" s="392">
        <f>D386+G386+J386+M386</f>
        <v>1</v>
      </c>
      <c r="Q386" s="124">
        <f>100*O386/P386</f>
        <v>56.00000000000001</v>
      </c>
      <c r="R386" s="178"/>
      <c r="S386" s="439"/>
      <c r="T386" s="439"/>
      <c r="U386" s="518"/>
      <c r="V386" s="176"/>
      <c r="W386" s="59"/>
      <c r="X386" s="66"/>
      <c r="Y386" s="124"/>
      <c r="Z386" s="184" t="s">
        <v>165</v>
      </c>
      <c r="AA386" s="106">
        <v>0.56</v>
      </c>
      <c r="AB386" s="160">
        <v>1</v>
      </c>
      <c r="AC386" s="211">
        <f>AA386/AB386</f>
        <v>0.56</v>
      </c>
      <c r="AD386" s="13"/>
      <c r="AE386" s="319"/>
      <c r="AF386" s="319"/>
      <c r="AG386" s="353"/>
      <c r="AH386" s="322"/>
      <c r="AI386" s="54"/>
      <c r="AJ386" s="55"/>
      <c r="AK386" s="56"/>
      <c r="AL386" s="738"/>
      <c r="AM386" s="248"/>
      <c r="AN386" s="248"/>
      <c r="AO386" s="249"/>
      <c r="AP386" s="323"/>
      <c r="AQ386" s="248"/>
      <c r="AR386" s="248"/>
      <c r="AS386" s="249"/>
      <c r="AT386" s="325"/>
      <c r="AU386" s="248"/>
      <c r="AV386" s="248"/>
      <c r="AW386" s="249"/>
      <c r="AX386" s="325"/>
      <c r="AY386" s="248"/>
      <c r="AZ386" s="674"/>
      <c r="BA386" s="249"/>
      <c r="BB386" s="325"/>
      <c r="BC386" s="685"/>
      <c r="BD386" s="253"/>
      <c r="BE386" s="249"/>
      <c r="BF386" s="325"/>
      <c r="BG386" s="248"/>
      <c r="BH386" s="248"/>
      <c r="BI386" s="249"/>
    </row>
    <row r="387" spans="1:61" s="193" customFormat="1" ht="12.75" customHeight="1">
      <c r="A387" s="546">
        <v>1</v>
      </c>
      <c r="B387" s="535" t="s">
        <v>488</v>
      </c>
      <c r="C387" s="49">
        <f>S387+W387+AA387+AE387+AI387+AM387+AQ387+AU387+AY387+BC387</f>
        <v>6.232901304921429</v>
      </c>
      <c r="D387" s="51">
        <f>T387+X387+AB387+AF387+AJ387+AN387+AR387+AV387+AZ387+BD387</f>
        <v>14</v>
      </c>
      <c r="E387" s="305">
        <f>100*(C387/D387)</f>
        <v>44.52072360658163</v>
      </c>
      <c r="F387" s="239"/>
      <c r="G387" s="266"/>
      <c r="H387" s="303"/>
      <c r="I387" s="291"/>
      <c r="J387" s="411"/>
      <c r="K387" s="282"/>
      <c r="L387" s="291"/>
      <c r="M387" s="281"/>
      <c r="N387" s="282"/>
      <c r="O387" s="505">
        <f>C387+F387+I387+L387</f>
        <v>6.232901304921429</v>
      </c>
      <c r="P387" s="392">
        <f>D387+G387+J387+M387</f>
        <v>14</v>
      </c>
      <c r="Q387" s="124">
        <f>100*O387/P387</f>
        <v>44.52072360658163</v>
      </c>
      <c r="R387" s="98" t="s">
        <v>165</v>
      </c>
      <c r="S387" s="106">
        <v>1.4444444444444444</v>
      </c>
      <c r="T387" s="160">
        <v>2</v>
      </c>
      <c r="U387" s="540">
        <f>S387/T387</f>
        <v>0.7222222222222222</v>
      </c>
      <c r="V387" s="185" t="s">
        <v>165</v>
      </c>
      <c r="W387" s="106">
        <v>2.9368812302248837</v>
      </c>
      <c r="X387" s="160">
        <v>8</v>
      </c>
      <c r="Y387" s="211">
        <f>W387/X387</f>
        <v>0.36711015377811046</v>
      </c>
      <c r="Z387" s="16" t="s">
        <v>165</v>
      </c>
      <c r="AA387" s="332">
        <v>1.584908963585434</v>
      </c>
      <c r="AB387" s="333">
        <v>3</v>
      </c>
      <c r="AC387" s="346">
        <f>AA387/AB387</f>
        <v>0.5283029878618114</v>
      </c>
      <c r="AD387" s="16" t="s">
        <v>165</v>
      </c>
      <c r="AE387" s="126">
        <v>0.26666666666666666</v>
      </c>
      <c r="AF387" s="128">
        <v>1</v>
      </c>
      <c r="AG387" s="68">
        <f>AE387/AF387</f>
        <v>0.26666666666666666</v>
      </c>
      <c r="AH387" s="130"/>
      <c r="AI387" s="129"/>
      <c r="AJ387" s="129"/>
      <c r="AK387" s="149"/>
      <c r="AL387" s="130"/>
      <c r="AM387" s="129"/>
      <c r="AN387" s="129"/>
      <c r="AO387" s="149"/>
      <c r="AP387" s="150"/>
      <c r="AQ387" s="129"/>
      <c r="AR387" s="129"/>
      <c r="AS387" s="149"/>
      <c r="AT387" s="130"/>
      <c r="AU387" s="129"/>
      <c r="AV387" s="129"/>
      <c r="AW387" s="197"/>
      <c r="AX387" s="196"/>
      <c r="AY387" s="192"/>
      <c r="AZ387" s="676"/>
      <c r="BA387" s="197"/>
      <c r="BB387" s="196"/>
      <c r="BC387" s="192"/>
      <c r="BD387" s="203"/>
      <c r="BE387" s="197"/>
      <c r="BF387" s="196"/>
      <c r="BG387" s="192"/>
      <c r="BH387" s="192"/>
      <c r="BI387" s="197"/>
    </row>
    <row r="388" spans="1:61" s="187" customFormat="1" ht="12.75" customHeight="1">
      <c r="A388" s="546">
        <v>1</v>
      </c>
      <c r="B388" s="536" t="s">
        <v>690</v>
      </c>
      <c r="C388" s="49">
        <f>S388+W388+AA388+AE388+AI388+AM388+AQ388+AU388+AY388+BC388</f>
        <v>0.058823529411764705</v>
      </c>
      <c r="D388" s="51">
        <f>T388+X388+AB388+AF388+AJ388+AN388+AR388+AV388+AZ388+BD388</f>
        <v>1</v>
      </c>
      <c r="E388" s="305">
        <f>100*(C388/D388)</f>
        <v>5.88235294117647</v>
      </c>
      <c r="F388" s="239"/>
      <c r="G388" s="266"/>
      <c r="H388" s="552"/>
      <c r="I388" s="294"/>
      <c r="J388" s="370"/>
      <c r="K388" s="295"/>
      <c r="L388" s="294"/>
      <c r="M388" s="121"/>
      <c r="N388" s="530"/>
      <c r="O388" s="505">
        <f>C388+F388+I388+L388</f>
        <v>0.058823529411764705</v>
      </c>
      <c r="P388" s="392">
        <f>D388+G388+J388+M388</f>
        <v>1</v>
      </c>
      <c r="Q388" s="124">
        <f>100*O388/P388</f>
        <v>5.88235294117647</v>
      </c>
      <c r="R388" s="178"/>
      <c r="S388" s="439"/>
      <c r="T388" s="439"/>
      <c r="U388" s="518"/>
      <c r="V388" s="176"/>
      <c r="W388" s="59"/>
      <c r="X388" s="66"/>
      <c r="Y388" s="124"/>
      <c r="Z388" s="185" t="s">
        <v>165</v>
      </c>
      <c r="AA388" s="105">
        <v>0.058823529411764705</v>
      </c>
      <c r="AB388" s="160">
        <v>1</v>
      </c>
      <c r="AC388" s="56">
        <f>AA388/AB388</f>
        <v>0.058823529411764705</v>
      </c>
      <c r="AD388" s="194"/>
      <c r="AE388" s="189"/>
      <c r="AF388" s="338"/>
      <c r="AG388" s="579"/>
      <c r="AH388" s="194"/>
      <c r="AI388" s="189"/>
      <c r="AJ388" s="189"/>
      <c r="AK388" s="190"/>
      <c r="AL388" s="194"/>
      <c r="AM388" s="189"/>
      <c r="AN388" s="189"/>
      <c r="AO388" s="190"/>
      <c r="AP388" s="198"/>
      <c r="AQ388" s="189"/>
      <c r="AR388" s="189"/>
      <c r="AS388" s="190"/>
      <c r="AT388" s="194"/>
      <c r="AU388" s="189"/>
      <c r="AV388" s="189"/>
      <c r="AW388" s="190"/>
      <c r="AX388" s="194"/>
      <c r="AY388" s="189"/>
      <c r="AZ388" s="676"/>
      <c r="BA388" s="190"/>
      <c r="BB388" s="194"/>
      <c r="BC388" s="192"/>
      <c r="BD388" s="338"/>
      <c r="BE388" s="190"/>
      <c r="BF388" s="194"/>
      <c r="BG388" s="189"/>
      <c r="BH388" s="189"/>
      <c r="BI388" s="190"/>
    </row>
    <row r="389" spans="1:61" s="254" customFormat="1" ht="12.75" customHeight="1">
      <c r="A389" s="546">
        <v>1</v>
      </c>
      <c r="B389" s="581" t="s">
        <v>713</v>
      </c>
      <c r="C389" s="49">
        <f>S389+W389+AA389+AE389+AI389+AM389+AQ389+AU389+AY389+BC389</f>
        <v>0.14285714285714285</v>
      </c>
      <c r="D389" s="51">
        <f>T389+X389+AB389+AF389+AJ389+AN389+AR389+AV389+AZ389+BD389</f>
        <v>1</v>
      </c>
      <c r="E389" s="305">
        <f>100*(C389/D389)</f>
        <v>14.285714285714285</v>
      </c>
      <c r="F389" s="239"/>
      <c r="G389" s="266"/>
      <c r="H389" s="582"/>
      <c r="I389" s="268"/>
      <c r="J389" s="407"/>
      <c r="K389" s="270"/>
      <c r="L389" s="268"/>
      <c r="M389" s="269"/>
      <c r="N389" s="270"/>
      <c r="O389" s="505">
        <f>C389+F389+I389+L389</f>
        <v>0.14285714285714285</v>
      </c>
      <c r="P389" s="392">
        <f>D389+G389+J389+M389</f>
        <v>1</v>
      </c>
      <c r="Q389" s="124">
        <f>100*O389/P389</f>
        <v>14.285714285714285</v>
      </c>
      <c r="R389" s="178"/>
      <c r="S389" s="439"/>
      <c r="T389" s="439"/>
      <c r="U389" s="518"/>
      <c r="V389" s="176"/>
      <c r="W389" s="59"/>
      <c r="X389" s="66"/>
      <c r="Y389" s="124"/>
      <c r="Z389" s="185" t="s">
        <v>165</v>
      </c>
      <c r="AA389" s="105">
        <v>0.14285714285714285</v>
      </c>
      <c r="AB389" s="160">
        <v>1</v>
      </c>
      <c r="AC389" s="211">
        <v>0.14285714285714285</v>
      </c>
      <c r="AD389" s="256"/>
      <c r="AE389" s="253"/>
      <c r="AF389" s="253"/>
      <c r="AG389" s="587"/>
      <c r="AH389" s="256"/>
      <c r="AI389" s="253"/>
      <c r="AJ389" s="253"/>
      <c r="AK389" s="259"/>
      <c r="AL389" s="256"/>
      <c r="AM389" s="253"/>
      <c r="AN389" s="253"/>
      <c r="AO389" s="259"/>
      <c r="AP389" s="261"/>
      <c r="AQ389" s="253"/>
      <c r="AR389" s="253"/>
      <c r="AS389" s="259"/>
      <c r="AT389" s="256"/>
      <c r="AU389" s="253"/>
      <c r="AV389" s="253"/>
      <c r="AW389" s="259"/>
      <c r="AX389" s="256"/>
      <c r="AY389" s="253"/>
      <c r="AZ389" s="674"/>
      <c r="BA389" s="259"/>
      <c r="BB389" s="256"/>
      <c r="BC389" s="669"/>
      <c r="BD389" s="253"/>
      <c r="BE389" s="259"/>
      <c r="BF389" s="256"/>
      <c r="BG389" s="253"/>
      <c r="BH389" s="253"/>
      <c r="BI389" s="259"/>
    </row>
    <row r="390" spans="1:61" ht="12.75" customHeight="1">
      <c r="A390" s="546">
        <v>1</v>
      </c>
      <c r="B390" s="581" t="s">
        <v>771</v>
      </c>
      <c r="C390" s="49">
        <f>S390+W390+AA390+AE390+AI390+AM390+AQ390+AU390+AY390+BC390</f>
        <v>1.1036682615629982</v>
      </c>
      <c r="D390" s="51">
        <f>T390+X390+AB390+AF390+AJ390+AN390+AR390+AV390+AZ390+BD390</f>
        <v>2</v>
      </c>
      <c r="E390" s="305">
        <f>100*(C390/D390)</f>
        <v>55.18341307814991</v>
      </c>
      <c r="F390" s="453"/>
      <c r="G390" s="496"/>
      <c r="H390" s="448"/>
      <c r="I390" s="453"/>
      <c r="J390" s="449"/>
      <c r="K390" s="462"/>
      <c r="L390" s="423"/>
      <c r="M390" s="454"/>
      <c r="N390" s="455"/>
      <c r="O390" s="505">
        <f>C390+F390+I390+L390</f>
        <v>1.1036682615629982</v>
      </c>
      <c r="P390" s="392">
        <f>D390+G390+J390+M390</f>
        <v>2</v>
      </c>
      <c r="Q390" s="124">
        <f>100*O390/P390</f>
        <v>55.18341307814991</v>
      </c>
      <c r="R390" s="24" t="s">
        <v>165</v>
      </c>
      <c r="S390" s="589">
        <v>0.7878787878787878</v>
      </c>
      <c r="T390" s="590">
        <v>1</v>
      </c>
      <c r="U390" s="56">
        <f>S390/T390</f>
        <v>0.7878787878787878</v>
      </c>
      <c r="V390" s="185" t="s">
        <v>165</v>
      </c>
      <c r="W390" s="106">
        <v>0.3157894736842105</v>
      </c>
      <c r="X390" s="160">
        <v>1</v>
      </c>
      <c r="Y390" s="211">
        <f>W390/X390</f>
        <v>0.3157894736842105</v>
      </c>
      <c r="Z390" s="241"/>
      <c r="AA390" s="242"/>
      <c r="AB390" s="233"/>
      <c r="AC390" s="431"/>
      <c r="AD390" s="241"/>
      <c r="AE390" s="242"/>
      <c r="AF390" s="236"/>
      <c r="AG390" s="249"/>
      <c r="AH390" s="325"/>
      <c r="AI390" s="248"/>
      <c r="AJ390" s="248"/>
      <c r="AK390" s="249"/>
      <c r="AL390" s="325"/>
      <c r="AM390" s="248"/>
      <c r="AN390" s="248"/>
      <c r="AO390" s="249"/>
      <c r="AP390" s="323"/>
      <c r="AQ390" s="248"/>
      <c r="AR390" s="248"/>
      <c r="AS390" s="249"/>
      <c r="AT390" s="325"/>
      <c r="AU390" s="248"/>
      <c r="AV390" s="248"/>
      <c r="AW390" s="249"/>
      <c r="AX390" s="325"/>
      <c r="AY390" s="248"/>
      <c r="AZ390" s="674"/>
      <c r="BA390" s="249"/>
      <c r="BB390" s="325"/>
      <c r="BC390" s="685"/>
      <c r="BD390" s="253"/>
      <c r="BE390" s="249"/>
      <c r="BF390" s="325"/>
      <c r="BG390" s="248"/>
      <c r="BH390" s="248"/>
      <c r="BI390" s="249"/>
    </row>
    <row r="391" spans="1:61" ht="12.75" customHeight="1">
      <c r="A391" s="547">
        <v>1</v>
      </c>
      <c r="B391" s="533" t="s">
        <v>784</v>
      </c>
      <c r="C391" s="49">
        <f>S391+W391+AA391+AE391+AI391+AM391+AQ391+AU391+AY391+BC391</f>
        <v>0.75</v>
      </c>
      <c r="D391" s="51">
        <f>T391+X391+AB391+AF391+AJ391+AN391+AR391+AV391+AZ391+BD391</f>
        <v>2</v>
      </c>
      <c r="E391" s="305">
        <f>100*(C391/D391)</f>
        <v>37.5</v>
      </c>
      <c r="F391" s="239"/>
      <c r="G391" s="266"/>
      <c r="H391" s="289"/>
      <c r="I391" s="115"/>
      <c r="J391" s="116"/>
      <c r="K391" s="276"/>
      <c r="L391" s="122"/>
      <c r="M391" s="121"/>
      <c r="N391" s="435"/>
      <c r="O391" s="505">
        <f>C391+F391+I391+L391</f>
        <v>0.75</v>
      </c>
      <c r="P391" s="392">
        <f>D391+G391+J391+M391</f>
        <v>2</v>
      </c>
      <c r="Q391" s="124">
        <f>100*O391/P391</f>
        <v>37.5</v>
      </c>
      <c r="R391" s="24" t="s">
        <v>165</v>
      </c>
      <c r="S391" s="418">
        <v>0.75</v>
      </c>
      <c r="T391" s="369">
        <v>2</v>
      </c>
      <c r="U391" s="347">
        <f>S391/T391</f>
        <v>0.375</v>
      </c>
      <c r="V391" s="603"/>
      <c r="W391" s="238"/>
      <c r="X391" s="315"/>
      <c r="Y391" s="559"/>
      <c r="Z391" s="445"/>
      <c r="AA391" s="238"/>
      <c r="AB391" s="315"/>
      <c r="AC391" s="347"/>
      <c r="AD391" s="237"/>
      <c r="AE391" s="181"/>
      <c r="AF391" s="337"/>
      <c r="AG391" s="347"/>
      <c r="AH391" s="13"/>
      <c r="AI391" s="54"/>
      <c r="AJ391" s="55"/>
      <c r="AK391" s="56"/>
      <c r="AL391" s="13"/>
      <c r="AM391" s="54"/>
      <c r="AN391" s="55"/>
      <c r="AO391" s="56"/>
      <c r="AP391" s="26"/>
      <c r="AQ391" s="54"/>
      <c r="AR391" s="55"/>
      <c r="AS391" s="56"/>
      <c r="AT391" s="13"/>
      <c r="AU391" s="54"/>
      <c r="AV391" s="55"/>
      <c r="AW391" s="56"/>
      <c r="AX391" s="152"/>
      <c r="AY391" s="182"/>
      <c r="AZ391" s="675"/>
      <c r="BA391" s="168"/>
      <c r="BB391" s="152"/>
      <c r="BC391" s="686"/>
      <c r="BD391" s="663"/>
      <c r="BE391" s="168"/>
      <c r="BF391" s="169"/>
      <c r="BG391" s="248"/>
      <c r="BH391" s="248"/>
      <c r="BI391" s="249"/>
    </row>
    <row r="392" spans="1:61" ht="12.75" customHeight="1">
      <c r="A392" s="546">
        <v>1</v>
      </c>
      <c r="B392" s="581" t="s">
        <v>762</v>
      </c>
      <c r="C392" s="49">
        <f>S392+W392+AA392+AE392+AI392+AM392+AQ392+AU392+AY392+BC392</f>
        <v>3.435829156223893</v>
      </c>
      <c r="D392" s="51">
        <f>T392+X392+AB392+AF392+AJ392+AN392+AR392+AV392+AZ392+BD392</f>
        <v>6</v>
      </c>
      <c r="E392" s="305">
        <f>100*(C392/D392)</f>
        <v>57.26381927039822</v>
      </c>
      <c r="F392" s="453"/>
      <c r="G392" s="496"/>
      <c r="H392" s="448"/>
      <c r="I392" s="453"/>
      <c r="J392" s="449"/>
      <c r="K392" s="462"/>
      <c r="L392" s="423"/>
      <c r="M392" s="454"/>
      <c r="N392" s="455"/>
      <c r="O392" s="505">
        <f>C392+F392+I392+L392</f>
        <v>3.435829156223893</v>
      </c>
      <c r="P392" s="392">
        <f>D392+G392+J392+M392</f>
        <v>6</v>
      </c>
      <c r="Q392" s="124">
        <f>100*O392/P392</f>
        <v>57.263819270398216</v>
      </c>
      <c r="R392" s="99" t="s">
        <v>165</v>
      </c>
      <c r="S392" s="554">
        <v>2.548611111111111</v>
      </c>
      <c r="T392" s="555">
        <v>4</v>
      </c>
      <c r="U392" s="553">
        <f>S392/T392</f>
        <v>0.6371527777777778</v>
      </c>
      <c r="V392" s="184" t="s">
        <v>165</v>
      </c>
      <c r="W392" s="106">
        <v>0.8872180451127819</v>
      </c>
      <c r="X392" s="160">
        <v>2</v>
      </c>
      <c r="Y392" s="211">
        <f>W392/X392</f>
        <v>0.44360902255639095</v>
      </c>
      <c r="Z392" s="241"/>
      <c r="AA392" s="242"/>
      <c r="AB392" s="233"/>
      <c r="AC392" s="431"/>
      <c r="AD392" s="241"/>
      <c r="AE392" s="242"/>
      <c r="AF392" s="236"/>
      <c r="AG392" s="249"/>
      <c r="AH392" s="325"/>
      <c r="AI392" s="248"/>
      <c r="AJ392" s="248"/>
      <c r="AK392" s="249"/>
      <c r="AL392" s="325"/>
      <c r="AM392" s="248"/>
      <c r="AN392" s="248"/>
      <c r="AO392" s="249"/>
      <c r="AP392" s="323"/>
      <c r="AQ392" s="248"/>
      <c r="AR392" s="248"/>
      <c r="AS392" s="249"/>
      <c r="AT392" s="325"/>
      <c r="AU392" s="248"/>
      <c r="AV392" s="248"/>
      <c r="AW392" s="249"/>
      <c r="AX392" s="325"/>
      <c r="AY392" s="248"/>
      <c r="AZ392" s="674"/>
      <c r="BA392" s="249"/>
      <c r="BB392" s="325"/>
      <c r="BC392" s="685"/>
      <c r="BD392" s="253"/>
      <c r="BE392" s="249"/>
      <c r="BF392" s="325"/>
      <c r="BG392" s="248"/>
      <c r="BH392" s="248"/>
      <c r="BI392" s="249"/>
    </row>
    <row r="393" spans="1:61" ht="12.75" customHeight="1">
      <c r="A393" s="546">
        <v>1</v>
      </c>
      <c r="B393" s="533" t="s">
        <v>730</v>
      </c>
      <c r="C393" s="49">
        <f>S393+W393+AA393+AE393+AI393+AM393+AQ393+AU393+AY393+BC393</f>
        <v>0.19</v>
      </c>
      <c r="D393" s="51">
        <f>T393+X393+AB393+AF393+AJ393+AN393+AR393+AV393+AZ393+BD393</f>
        <v>1</v>
      </c>
      <c r="E393" s="305">
        <f>100*(C393/D393)</f>
        <v>19</v>
      </c>
      <c r="F393" s="239"/>
      <c r="G393" s="266"/>
      <c r="H393" s="289"/>
      <c r="I393" s="115"/>
      <c r="J393" s="116"/>
      <c r="K393" s="276"/>
      <c r="L393" s="122"/>
      <c r="M393" s="121"/>
      <c r="N393" s="435"/>
      <c r="O393" s="505">
        <f>C393+F393+I393+L393</f>
        <v>0.19</v>
      </c>
      <c r="P393" s="392">
        <f>D393+G393+J393+M393</f>
        <v>1</v>
      </c>
      <c r="Q393" s="124">
        <f>100*O393/P393</f>
        <v>19</v>
      </c>
      <c r="R393" s="178"/>
      <c r="S393" s="439"/>
      <c r="T393" s="439"/>
      <c r="U393" s="518"/>
      <c r="V393" s="185" t="s">
        <v>165</v>
      </c>
      <c r="W393" s="180">
        <v>0.19</v>
      </c>
      <c r="X393" s="369">
        <v>1</v>
      </c>
      <c r="Y393" s="347">
        <f>W393/X393</f>
        <v>0.19</v>
      </c>
      <c r="Z393" s="445"/>
      <c r="AA393" s="238"/>
      <c r="AB393" s="315"/>
      <c r="AC393" s="347"/>
      <c r="AD393" s="237"/>
      <c r="AE393" s="181"/>
      <c r="AF393" s="337"/>
      <c r="AG393" s="347"/>
      <c r="AH393" s="13"/>
      <c r="AI393" s="54"/>
      <c r="AJ393" s="55"/>
      <c r="AK393" s="56"/>
      <c r="AL393" s="13"/>
      <c r="AM393" s="54"/>
      <c r="AN393" s="55"/>
      <c r="AO393" s="56"/>
      <c r="AP393" s="26"/>
      <c r="AQ393" s="54"/>
      <c r="AR393" s="55"/>
      <c r="AS393" s="56"/>
      <c r="AT393" s="13"/>
      <c r="AU393" s="54"/>
      <c r="AV393" s="55"/>
      <c r="AW393" s="56"/>
      <c r="AX393" s="152"/>
      <c r="AY393" s="182"/>
      <c r="AZ393" s="675"/>
      <c r="BA393" s="168"/>
      <c r="BB393" s="152"/>
      <c r="BC393" s="686"/>
      <c r="BD393" s="663"/>
      <c r="BE393" s="168"/>
      <c r="BF393" s="169"/>
      <c r="BG393" s="248"/>
      <c r="BH393" s="248"/>
      <c r="BI393" s="249"/>
    </row>
    <row r="394" spans="1:61" s="188" customFormat="1" ht="12.75" customHeight="1">
      <c r="A394" s="546">
        <v>1</v>
      </c>
      <c r="B394" s="533" t="s">
        <v>318</v>
      </c>
      <c r="C394" s="49">
        <f>S394+W394+AA394+AE394+AI394+AM394+AQ394+AU394+AY394+BC394</f>
        <v>1.3800000000000001</v>
      </c>
      <c r="D394" s="51">
        <f>T394+X394+AB394+AF394+AJ394+AN394+AR394+AV394+AZ394+BD394</f>
        <v>3</v>
      </c>
      <c r="E394" s="305">
        <f>100*(C394/D394)</f>
        <v>46</v>
      </c>
      <c r="F394" s="239"/>
      <c r="G394" s="266"/>
      <c r="H394" s="289"/>
      <c r="I394" s="115"/>
      <c r="J394" s="116"/>
      <c r="K394" s="276"/>
      <c r="L394" s="122"/>
      <c r="M394" s="121"/>
      <c r="N394" s="435"/>
      <c r="O394" s="505">
        <f>C394+F394+I394+L394</f>
        <v>1.3800000000000001</v>
      </c>
      <c r="P394" s="392">
        <f>D394+G394+J394+M394</f>
        <v>3</v>
      </c>
      <c r="Q394" s="124">
        <f>100*O394/P394</f>
        <v>46</v>
      </c>
      <c r="R394" s="178"/>
      <c r="S394" s="439"/>
      <c r="T394" s="439"/>
      <c r="U394" s="518"/>
      <c r="V394" s="184" t="s">
        <v>165</v>
      </c>
      <c r="W394" s="180">
        <v>0.28</v>
      </c>
      <c r="X394" s="369">
        <v>1</v>
      </c>
      <c r="Y394" s="347">
        <f>W394/X394</f>
        <v>0.28</v>
      </c>
      <c r="Z394" s="176"/>
      <c r="AA394" s="59"/>
      <c r="AB394" s="66"/>
      <c r="AC394" s="56"/>
      <c r="AD394" s="13"/>
      <c r="AE394" s="59"/>
      <c r="AF394" s="132"/>
      <c r="AG394" s="56"/>
      <c r="AH394" s="16" t="s">
        <v>165</v>
      </c>
      <c r="AI394" s="64">
        <v>0.2</v>
      </c>
      <c r="AJ394" s="55">
        <v>1</v>
      </c>
      <c r="AK394" s="56">
        <f>AI394/AJ394</f>
        <v>0.2</v>
      </c>
      <c r="AL394" s="16" t="s">
        <v>165</v>
      </c>
      <c r="AM394" s="54">
        <v>0.9</v>
      </c>
      <c r="AN394" s="55">
        <v>1</v>
      </c>
      <c r="AO394" s="56">
        <f>AM394</f>
        <v>0.9</v>
      </c>
      <c r="AP394" s="26"/>
      <c r="AQ394" s="54"/>
      <c r="AR394" s="55"/>
      <c r="AS394" s="56"/>
      <c r="AT394" s="13"/>
      <c r="AU394" s="54"/>
      <c r="AV394" s="55"/>
      <c r="AW394" s="56"/>
      <c r="AX394" s="20"/>
      <c r="AY394" s="80"/>
      <c r="AZ394" s="62"/>
      <c r="BA394" s="56"/>
      <c r="BB394" s="20"/>
      <c r="BC394" s="652"/>
      <c r="BD394" s="65"/>
      <c r="BE394" s="56"/>
      <c r="BF394" s="169"/>
      <c r="BG394" s="189"/>
      <c r="BH394" s="189"/>
      <c r="BI394" s="190"/>
    </row>
    <row r="395" spans="1:61" s="188" customFormat="1" ht="12.75" customHeight="1">
      <c r="A395" s="546">
        <v>1</v>
      </c>
      <c r="B395" s="536" t="s">
        <v>122</v>
      </c>
      <c r="C395" s="49">
        <f>S395+W395+AA395+AE395+AI395+AM395+AQ395+AU395+AY395+BC395</f>
        <v>20.559228552590383</v>
      </c>
      <c r="D395" s="51">
        <f>T395+X395+AB395+AF395+AJ395+AN395+AR395+AV395+AZ395+BD395</f>
        <v>33</v>
      </c>
      <c r="E395" s="305">
        <f>100*(C395/D395)</f>
        <v>62.30069258360722</v>
      </c>
      <c r="F395" s="239"/>
      <c r="G395" s="266"/>
      <c r="H395" s="289"/>
      <c r="I395" s="115"/>
      <c r="J395" s="116"/>
      <c r="K395" s="276"/>
      <c r="L395" s="122"/>
      <c r="M395" s="121"/>
      <c r="N395" s="435"/>
      <c r="O395" s="505">
        <f>C395+F395+I395+L395</f>
        <v>20.559228552590383</v>
      </c>
      <c r="P395" s="392">
        <f>D395+G395+J395+M395</f>
        <v>33</v>
      </c>
      <c r="Q395" s="124">
        <f>100*O395/P395</f>
        <v>62.30069258360722</v>
      </c>
      <c r="R395" s="24" t="s">
        <v>165</v>
      </c>
      <c r="S395" s="238">
        <v>6.525</v>
      </c>
      <c r="T395" s="315">
        <v>8</v>
      </c>
      <c r="U395" s="347">
        <f>S395/T395</f>
        <v>0.815625</v>
      </c>
      <c r="V395" s="185" t="s">
        <v>165</v>
      </c>
      <c r="W395" s="106">
        <v>1.2967914438502675</v>
      </c>
      <c r="X395" s="160">
        <v>2</v>
      </c>
      <c r="Y395" s="211">
        <f>W395/X395</f>
        <v>0.6483957219251337</v>
      </c>
      <c r="Z395" s="185" t="s">
        <v>165</v>
      </c>
      <c r="AA395" s="106">
        <v>2.992953254176164</v>
      </c>
      <c r="AB395" s="160">
        <v>5</v>
      </c>
      <c r="AC395" s="211">
        <f>AA395/AB395</f>
        <v>0.5985906508352328</v>
      </c>
      <c r="AD395" s="185" t="s">
        <v>165</v>
      </c>
      <c r="AE395" s="106">
        <v>3.704483854563946</v>
      </c>
      <c r="AF395" s="65">
        <v>7</v>
      </c>
      <c r="AG395" s="56">
        <f>AE395/AF395</f>
        <v>0.5292119792234209</v>
      </c>
      <c r="AH395" s="16" t="s">
        <v>165</v>
      </c>
      <c r="AI395" s="54">
        <v>3.43</v>
      </c>
      <c r="AJ395" s="55">
        <v>6</v>
      </c>
      <c r="AK395" s="56">
        <f>AI395/AJ395</f>
        <v>0.5716666666666667</v>
      </c>
      <c r="AL395" s="16" t="s">
        <v>165</v>
      </c>
      <c r="AM395" s="54">
        <v>0.75</v>
      </c>
      <c r="AN395" s="55">
        <v>1</v>
      </c>
      <c r="AO395" s="56">
        <v>0.75</v>
      </c>
      <c r="AP395" s="24" t="s">
        <v>165</v>
      </c>
      <c r="AQ395" s="54">
        <v>0.57</v>
      </c>
      <c r="AR395" s="55">
        <v>1</v>
      </c>
      <c r="AS395" s="56">
        <v>0.57</v>
      </c>
      <c r="AT395" s="16" t="s">
        <v>165</v>
      </c>
      <c r="AU395" s="54">
        <v>0.67</v>
      </c>
      <c r="AV395" s="55">
        <v>1</v>
      </c>
      <c r="AW395" s="56">
        <v>0.67</v>
      </c>
      <c r="AX395" s="16" t="s">
        <v>165</v>
      </c>
      <c r="AY395" s="54">
        <v>0.37</v>
      </c>
      <c r="AZ395" s="62">
        <v>1</v>
      </c>
      <c r="BA395" s="56">
        <v>0.37</v>
      </c>
      <c r="BB395" s="16" t="s">
        <v>165</v>
      </c>
      <c r="BC395" s="126">
        <v>0.25</v>
      </c>
      <c r="BD395" s="65">
        <v>1</v>
      </c>
      <c r="BE395" s="56">
        <v>0.25</v>
      </c>
      <c r="BF395" s="169"/>
      <c r="BG395" s="189"/>
      <c r="BH395" s="189"/>
      <c r="BI395" s="190"/>
    </row>
    <row r="396" spans="1:61" s="188" customFormat="1" ht="12.75" customHeight="1">
      <c r="A396" s="546">
        <v>1</v>
      </c>
      <c r="B396" s="536" t="s">
        <v>302</v>
      </c>
      <c r="C396" s="49">
        <f>S396+W396+AA396+AE396+AI396+AM396+AQ396+AU396+AY396+BC396</f>
        <v>0.4</v>
      </c>
      <c r="D396" s="51">
        <f>T396+X396+AB396+AF396+AJ396+AN396+AR396+AV396+AZ396+BD396</f>
        <v>4</v>
      </c>
      <c r="E396" s="305">
        <f>100*(C396/D396)</f>
        <v>10</v>
      </c>
      <c r="F396" s="239"/>
      <c r="G396" s="266"/>
      <c r="H396" s="289"/>
      <c r="I396" s="115"/>
      <c r="J396" s="116"/>
      <c r="K396" s="276"/>
      <c r="L396" s="122"/>
      <c r="M396" s="121"/>
      <c r="N396" s="435"/>
      <c r="O396" s="505">
        <f>C396+F396+I396+L396</f>
        <v>0.4</v>
      </c>
      <c r="P396" s="392">
        <f>D396+G396+J396+M396</f>
        <v>4</v>
      </c>
      <c r="Q396" s="124">
        <f>100*O396/P396</f>
        <v>10</v>
      </c>
      <c r="R396" s="178"/>
      <c r="S396" s="439"/>
      <c r="T396" s="439"/>
      <c r="U396" s="518"/>
      <c r="V396" s="176"/>
      <c r="W396" s="59"/>
      <c r="X396" s="66"/>
      <c r="Y396" s="124"/>
      <c r="Z396" s="184" t="s">
        <v>165</v>
      </c>
      <c r="AA396" s="106">
        <v>0.08</v>
      </c>
      <c r="AB396" s="160">
        <v>1</v>
      </c>
      <c r="AC396" s="211">
        <f>AA396/AB396</f>
        <v>0.08</v>
      </c>
      <c r="AD396" s="184" t="s">
        <v>165</v>
      </c>
      <c r="AE396" s="156">
        <v>0.15</v>
      </c>
      <c r="AF396" s="65">
        <v>1</v>
      </c>
      <c r="AG396" s="56">
        <f>AE396/AF396</f>
        <v>0.15</v>
      </c>
      <c r="AH396" s="16" t="s">
        <v>165</v>
      </c>
      <c r="AI396" s="54">
        <v>0.07</v>
      </c>
      <c r="AJ396" s="55">
        <v>1</v>
      </c>
      <c r="AK396" s="56">
        <f>AI396/AJ396</f>
        <v>0.07</v>
      </c>
      <c r="AL396" s="16" t="s">
        <v>165</v>
      </c>
      <c r="AM396" s="54">
        <v>0.1</v>
      </c>
      <c r="AN396" s="55">
        <v>1</v>
      </c>
      <c r="AO396" s="56">
        <v>0.1</v>
      </c>
      <c r="AP396" s="11"/>
      <c r="AQ396" s="54"/>
      <c r="AR396" s="55"/>
      <c r="AS396" s="56"/>
      <c r="AT396" s="13"/>
      <c r="AU396" s="54"/>
      <c r="AV396" s="55"/>
      <c r="AW396" s="56"/>
      <c r="AX396" s="13"/>
      <c r="AY396" s="54"/>
      <c r="AZ396" s="62"/>
      <c r="BA396" s="56"/>
      <c r="BB396" s="13"/>
      <c r="BC396" s="126"/>
      <c r="BD396" s="65"/>
      <c r="BE396" s="56"/>
      <c r="BF396" s="169"/>
      <c r="BG396" s="189"/>
      <c r="BH396" s="189"/>
      <c r="BI396" s="190"/>
    </row>
    <row r="397" spans="1:61" ht="12.75" customHeight="1">
      <c r="A397" s="545">
        <v>1</v>
      </c>
      <c r="B397" s="581" t="s">
        <v>718</v>
      </c>
      <c r="C397" s="49">
        <f>S397+W397+AA397+AE397+AI397+AM397+AQ397+AU397+AY397+BC397</f>
        <v>1.056470588235294</v>
      </c>
      <c r="D397" s="51">
        <f>T397+X397+AB397+AF397+AJ397+AN397+AR397+AV397+AZ397+BD397</f>
        <v>2</v>
      </c>
      <c r="E397" s="305">
        <f>100*(C397/D397)</f>
        <v>52.8235294117647</v>
      </c>
      <c r="F397" s="551"/>
      <c r="G397" s="498"/>
      <c r="H397" s="328"/>
      <c r="I397" s="327"/>
      <c r="J397" s="408"/>
      <c r="K397" s="328"/>
      <c r="L397" s="327"/>
      <c r="M397" s="318"/>
      <c r="N397" s="328"/>
      <c r="O397" s="505">
        <f>C397+F397+I397+L397</f>
        <v>1.056470588235294</v>
      </c>
      <c r="P397" s="392">
        <f>D397+G397+J397+M397</f>
        <v>2</v>
      </c>
      <c r="Q397" s="124">
        <f>100*O397/P397</f>
        <v>52.8235294117647</v>
      </c>
      <c r="R397" s="178"/>
      <c r="S397" s="439"/>
      <c r="T397" s="439"/>
      <c r="U397" s="518"/>
      <c r="V397" s="176"/>
      <c r="W397" s="59"/>
      <c r="X397" s="66"/>
      <c r="Y397" s="124"/>
      <c r="Z397" s="185" t="s">
        <v>165</v>
      </c>
      <c r="AA397" s="106">
        <v>1.056470588235294</v>
      </c>
      <c r="AB397" s="160">
        <v>2</v>
      </c>
      <c r="AC397" s="211">
        <f>AA397/AB397</f>
        <v>0.528235294117647</v>
      </c>
      <c r="AD397" s="13"/>
      <c r="AE397" s="319"/>
      <c r="AF397" s="319"/>
      <c r="AG397" s="353"/>
      <c r="AH397" s="322"/>
      <c r="AI397" s="54"/>
      <c r="AJ397" s="55"/>
      <c r="AK397" s="56"/>
      <c r="AL397" s="738"/>
      <c r="AM397" s="248"/>
      <c r="AN397" s="248"/>
      <c r="AO397" s="249"/>
      <c r="AP397" s="323"/>
      <c r="AQ397" s="248"/>
      <c r="AR397" s="248"/>
      <c r="AS397" s="249"/>
      <c r="AT397" s="325"/>
      <c r="AU397" s="248"/>
      <c r="AV397" s="248"/>
      <c r="AW397" s="249"/>
      <c r="AX397" s="325"/>
      <c r="AY397" s="248"/>
      <c r="AZ397" s="674"/>
      <c r="BA397" s="249"/>
      <c r="BB397" s="325"/>
      <c r="BC397" s="685"/>
      <c r="BD397" s="253"/>
      <c r="BE397" s="249"/>
      <c r="BF397" s="325"/>
      <c r="BG397" s="248"/>
      <c r="BH397" s="248"/>
      <c r="BI397" s="249"/>
    </row>
    <row r="398" spans="1:61" ht="12" customHeight="1">
      <c r="A398" s="547">
        <v>1</v>
      </c>
      <c r="B398" s="592" t="s">
        <v>816</v>
      </c>
      <c r="C398" s="49">
        <f>S398+W398+AA398+AE398+AI398+AM398+AQ398+AU398+AY398+BC398</f>
        <v>0.12121212121212122</v>
      </c>
      <c r="D398" s="51">
        <f>T398+X398+AB398+AF398+AJ398+AN398+AR398+AV398+AZ398+BD398</f>
        <v>1</v>
      </c>
      <c r="E398" s="305">
        <f>100*(C398/D398)</f>
        <v>12.121212121212121</v>
      </c>
      <c r="F398" s="614"/>
      <c r="G398" s="258"/>
      <c r="H398" s="615"/>
      <c r="I398" s="214"/>
      <c r="J398" s="610"/>
      <c r="K398" s="611"/>
      <c r="L398" s="612"/>
      <c r="M398" s="613"/>
      <c r="N398" s="448"/>
      <c r="O398" s="136"/>
      <c r="P398" s="55"/>
      <c r="Q398" s="56"/>
      <c r="R398" s="24" t="s">
        <v>165</v>
      </c>
      <c r="S398" s="589">
        <v>0.12121212121212122</v>
      </c>
      <c r="T398" s="590">
        <v>1</v>
      </c>
      <c r="U398" s="56">
        <f>S398/T398</f>
        <v>0.12121212121212122</v>
      </c>
      <c r="V398" s="20"/>
      <c r="W398" s="54"/>
      <c r="X398" s="55"/>
      <c r="Y398" s="56"/>
      <c r="Z398" s="13"/>
      <c r="AA398" s="54"/>
      <c r="AB398" s="55"/>
      <c r="AC398" s="56"/>
      <c r="AD398" s="152"/>
      <c r="AE398" s="182"/>
      <c r="AF398" s="167"/>
      <c r="AG398" s="168"/>
      <c r="AH398" s="152"/>
      <c r="AI398" s="182"/>
      <c r="AJ398" s="167"/>
      <c r="AK398" s="168"/>
      <c r="AL398" s="169"/>
      <c r="AM398" s="248"/>
      <c r="AN398" s="248"/>
      <c r="AO398" s="249"/>
      <c r="AP398" s="323"/>
      <c r="AQ398" s="248"/>
      <c r="AR398" s="248"/>
      <c r="AS398" s="249"/>
      <c r="AT398" s="325"/>
      <c r="AU398" s="248"/>
      <c r="AV398" s="248"/>
      <c r="AW398" s="249"/>
      <c r="AX398" s="325"/>
      <c r="AY398" s="248"/>
      <c r="AZ398" s="674"/>
      <c r="BA398" s="249"/>
      <c r="BB398" s="325"/>
      <c r="BC398" s="685"/>
      <c r="BD398" s="253"/>
      <c r="BE398" s="249"/>
      <c r="BF398" s="325"/>
      <c r="BG398" s="248"/>
      <c r="BH398" s="248"/>
      <c r="BI398" s="249"/>
    </row>
    <row r="399" spans="1:61" s="193" customFormat="1" ht="12.75" customHeight="1">
      <c r="A399" s="545">
        <v>1</v>
      </c>
      <c r="B399" s="581" t="s">
        <v>786</v>
      </c>
      <c r="C399" s="49">
        <f>S399+W399+AA399+AE399+AI399+AM399+AQ399+AU399+AY399+BC399</f>
        <v>1.67</v>
      </c>
      <c r="D399" s="51">
        <f>T399+X399+AB399+AF399+AJ399+AN399+AR399+AV399+AZ399+BD399</f>
        <v>2</v>
      </c>
      <c r="E399" s="305">
        <f>100*(C399/D399)</f>
        <v>83.5</v>
      </c>
      <c r="F399" s="239"/>
      <c r="G399" s="266"/>
      <c r="H399" s="303"/>
      <c r="I399" s="278"/>
      <c r="J399" s="410"/>
      <c r="K399" s="279"/>
      <c r="L399" s="278"/>
      <c r="M399" s="201"/>
      <c r="N399" s="279"/>
      <c r="O399" s="505">
        <f>C399+F399+I399+L399</f>
        <v>1.67</v>
      </c>
      <c r="P399" s="392">
        <f>D399+G399+J399+M399</f>
        <v>2</v>
      </c>
      <c r="Q399" s="124">
        <f>100*O399/P399</f>
        <v>83.5</v>
      </c>
      <c r="R399" s="99" t="s">
        <v>165</v>
      </c>
      <c r="S399" s="54">
        <v>0.95</v>
      </c>
      <c r="T399" s="128">
        <v>1</v>
      </c>
      <c r="U399" s="56">
        <v>0.95</v>
      </c>
      <c r="V399" s="176"/>
      <c r="W399" s="59"/>
      <c r="X399" s="66"/>
      <c r="Y399" s="124"/>
      <c r="Z399" s="176"/>
      <c r="AA399" s="59"/>
      <c r="AB399" s="66"/>
      <c r="AC399" s="56"/>
      <c r="AD399" s="196"/>
      <c r="AE399" s="192"/>
      <c r="AF399" s="203"/>
      <c r="AG399" s="351"/>
      <c r="AH399" s="125"/>
      <c r="AI399" s="54"/>
      <c r="AJ399" s="67"/>
      <c r="AK399" s="68"/>
      <c r="AL399" s="16" t="s">
        <v>165</v>
      </c>
      <c r="AM399" s="54">
        <v>0.72</v>
      </c>
      <c r="AN399" s="67">
        <v>1</v>
      </c>
      <c r="AO399" s="68">
        <v>0.72</v>
      </c>
      <c r="AP399" s="135"/>
      <c r="AQ399" s="54"/>
      <c r="AR399" s="67"/>
      <c r="AS399" s="68"/>
      <c r="AT399" s="125"/>
      <c r="AU399" s="54"/>
      <c r="AV399" s="67"/>
      <c r="AW399" s="68"/>
      <c r="AX399" s="196"/>
      <c r="AY399" s="192"/>
      <c r="AZ399" s="676"/>
      <c r="BA399" s="197"/>
      <c r="BB399" s="196"/>
      <c r="BC399" s="192"/>
      <c r="BD399" s="203"/>
      <c r="BE399" s="197"/>
      <c r="BF399" s="196"/>
      <c r="BG399" s="192"/>
      <c r="BH399" s="192"/>
      <c r="BI399" s="197"/>
    </row>
    <row r="400" spans="1:61" s="188" customFormat="1" ht="12.75" customHeight="1">
      <c r="A400" s="546">
        <v>1</v>
      </c>
      <c r="B400" s="533" t="s">
        <v>127</v>
      </c>
      <c r="C400" s="49">
        <f>S400+W400+AA400+AE400+AI400+AM400+AQ400+AU400+AY400+BC400</f>
        <v>4.213529411764706</v>
      </c>
      <c r="D400" s="51">
        <f>T400+X400+AB400+AF400+AJ400+AN400+AR400+AV400+AZ400+BD400</f>
        <v>7</v>
      </c>
      <c r="E400" s="305">
        <f>100*(C400/D400)</f>
        <v>60.19327731092437</v>
      </c>
      <c r="F400" s="239"/>
      <c r="G400" s="266"/>
      <c r="H400" s="289"/>
      <c r="I400" s="115"/>
      <c r="J400" s="116"/>
      <c r="K400" s="276"/>
      <c r="L400" s="122"/>
      <c r="M400" s="121"/>
      <c r="N400" s="435"/>
      <c r="O400" s="505">
        <f>C400+F400+I400+L400</f>
        <v>4.213529411764706</v>
      </c>
      <c r="P400" s="392">
        <f>D400+G400+J400+M400</f>
        <v>7</v>
      </c>
      <c r="Q400" s="124">
        <f>100*O400/P400</f>
        <v>60.19327731092437</v>
      </c>
      <c r="R400" s="99" t="s">
        <v>165</v>
      </c>
      <c r="S400" s="54">
        <v>0.7</v>
      </c>
      <c r="T400" s="128">
        <v>1</v>
      </c>
      <c r="U400" s="56">
        <v>0.7</v>
      </c>
      <c r="V400" s="185" t="s">
        <v>165</v>
      </c>
      <c r="W400" s="106">
        <v>0.27</v>
      </c>
      <c r="X400" s="160">
        <v>1</v>
      </c>
      <c r="Y400" s="211">
        <f>W400/X400</f>
        <v>0.27</v>
      </c>
      <c r="Z400" s="185" t="s">
        <v>165</v>
      </c>
      <c r="AA400" s="105">
        <v>0.8235294117647058</v>
      </c>
      <c r="AB400" s="160">
        <v>1</v>
      </c>
      <c r="AC400" s="56">
        <f>AA400/AB400</f>
        <v>0.8235294117647058</v>
      </c>
      <c r="AD400" s="185" t="s">
        <v>165</v>
      </c>
      <c r="AE400" s="59">
        <v>0.68</v>
      </c>
      <c r="AF400" s="66">
        <v>1</v>
      </c>
      <c r="AG400" s="56">
        <f>AE400/AF400</f>
        <v>0.68</v>
      </c>
      <c r="AH400" s="13"/>
      <c r="AI400" s="54"/>
      <c r="AJ400" s="55"/>
      <c r="AK400" s="56"/>
      <c r="AL400" s="16" t="s">
        <v>165</v>
      </c>
      <c r="AM400" s="54">
        <v>0.5</v>
      </c>
      <c r="AN400" s="55">
        <v>1</v>
      </c>
      <c r="AO400" s="56">
        <v>0.5</v>
      </c>
      <c r="AP400" s="24" t="s">
        <v>165</v>
      </c>
      <c r="AQ400" s="54">
        <v>0.43</v>
      </c>
      <c r="AR400" s="55">
        <v>1</v>
      </c>
      <c r="AS400" s="56">
        <v>0.43</v>
      </c>
      <c r="AT400" s="16" t="s">
        <v>165</v>
      </c>
      <c r="AU400" s="54">
        <v>0.81</v>
      </c>
      <c r="AV400" s="55">
        <v>1</v>
      </c>
      <c r="AW400" s="56">
        <v>0.81</v>
      </c>
      <c r="AX400" s="13"/>
      <c r="AY400" s="80"/>
      <c r="AZ400" s="62"/>
      <c r="BA400" s="56"/>
      <c r="BB400" s="20"/>
      <c r="BC400" s="652"/>
      <c r="BD400" s="65"/>
      <c r="BE400" s="56"/>
      <c r="BF400" s="169"/>
      <c r="BG400" s="189"/>
      <c r="BH400" s="189"/>
      <c r="BI400" s="190"/>
    </row>
    <row r="401" spans="1:61" ht="12.75" customHeight="1">
      <c r="A401" s="546">
        <v>1</v>
      </c>
      <c r="B401" s="581" t="s">
        <v>723</v>
      </c>
      <c r="C401" s="49">
        <f>S401+W401+AA401+AE401+AI401+AM401+AQ401+AU401+AY401+BC401</f>
        <v>2.8577462887989205</v>
      </c>
      <c r="D401" s="51">
        <f>T401+X401+AB401+AF401+AJ401+AN401+AR401+AV401+AZ401+BD401</f>
        <v>7</v>
      </c>
      <c r="E401" s="305">
        <f>100*(C401/D401)</f>
        <v>40.82494698284172</v>
      </c>
      <c r="F401" s="239"/>
      <c r="G401" s="499"/>
      <c r="H401" s="289"/>
      <c r="I401" s="578"/>
      <c r="J401" s="416"/>
      <c r="K401" s="341"/>
      <c r="L401" s="532"/>
      <c r="M401" s="340"/>
      <c r="N401" s="341"/>
      <c r="O401" s="505">
        <f>C401+F401+I401+L401</f>
        <v>2.8577462887989205</v>
      </c>
      <c r="P401" s="392">
        <f>D401+G401+J401+M401</f>
        <v>7</v>
      </c>
      <c r="Q401" s="124">
        <f>100*O401/P401</f>
        <v>40.824946982841716</v>
      </c>
      <c r="R401" s="420" t="s">
        <v>165</v>
      </c>
      <c r="S401" s="439"/>
      <c r="T401" s="439"/>
      <c r="U401" s="518"/>
      <c r="V401" s="184" t="s">
        <v>165</v>
      </c>
      <c r="W401" s="106">
        <v>2.6077462887989205</v>
      </c>
      <c r="X401" s="160">
        <v>6</v>
      </c>
      <c r="Y401" s="211">
        <f>W401/X401</f>
        <v>0.43462438146648674</v>
      </c>
      <c r="Z401" s="16" t="s">
        <v>165</v>
      </c>
      <c r="AA401" s="332">
        <v>0.25</v>
      </c>
      <c r="AB401" s="333">
        <v>1</v>
      </c>
      <c r="AC401" s="346">
        <f>AA401/AB401</f>
        <v>0.25</v>
      </c>
      <c r="AD401" s="325"/>
      <c r="AE401" s="248"/>
      <c r="AF401" s="253"/>
      <c r="AG401" s="587"/>
      <c r="AH401" s="325"/>
      <c r="AI401" s="248"/>
      <c r="AJ401" s="248"/>
      <c r="AK401" s="249"/>
      <c r="AL401" s="325"/>
      <c r="AM401" s="248"/>
      <c r="AN401" s="248"/>
      <c r="AO401" s="249"/>
      <c r="AP401" s="323"/>
      <c r="AQ401" s="248"/>
      <c r="AR401" s="248"/>
      <c r="AS401" s="249"/>
      <c r="AT401" s="325"/>
      <c r="AU401" s="248"/>
      <c r="AV401" s="248"/>
      <c r="AW401" s="249"/>
      <c r="AX401" s="325"/>
      <c r="AY401" s="248"/>
      <c r="AZ401" s="674"/>
      <c r="BA401" s="249"/>
      <c r="BB401" s="325"/>
      <c r="BC401" s="685"/>
      <c r="BD401" s="253"/>
      <c r="BE401" s="249"/>
      <c r="BF401" s="325"/>
      <c r="BG401" s="248"/>
      <c r="BH401" s="248"/>
      <c r="BI401" s="249"/>
    </row>
    <row r="402" spans="1:61" ht="12" customHeight="1">
      <c r="A402" s="547">
        <v>1</v>
      </c>
      <c r="B402" s="592" t="s">
        <v>809</v>
      </c>
      <c r="C402" s="49">
        <f>S402+W402+AA402+AE402+AI402+AM402+AQ402+AU402+AY402+BC402</f>
        <v>0.48484848484848486</v>
      </c>
      <c r="D402" s="51">
        <f>T402+X402+AB402+AF402+AJ402+AN402+AR402+AV402+AZ402+BD402</f>
        <v>1</v>
      </c>
      <c r="E402" s="305">
        <f>100*(C402/D402)</f>
        <v>48.484848484848484</v>
      </c>
      <c r="F402" s="614"/>
      <c r="G402" s="258"/>
      <c r="H402" s="615"/>
      <c r="I402" s="214"/>
      <c r="J402" s="610"/>
      <c r="K402" s="611"/>
      <c r="L402" s="612"/>
      <c r="M402" s="613"/>
      <c r="N402" s="448"/>
      <c r="O402" s="136"/>
      <c r="P402" s="55"/>
      <c r="Q402" s="56"/>
      <c r="R402" s="24" t="s">
        <v>165</v>
      </c>
      <c r="S402" s="589">
        <v>0.48484848484848486</v>
      </c>
      <c r="T402" s="590">
        <v>1</v>
      </c>
      <c r="U402" s="56">
        <f>S402/T402</f>
        <v>0.48484848484848486</v>
      </c>
      <c r="V402" s="20"/>
      <c r="W402" s="54"/>
      <c r="X402" s="55"/>
      <c r="Y402" s="56"/>
      <c r="Z402" s="13"/>
      <c r="AA402" s="54"/>
      <c r="AB402" s="55"/>
      <c r="AC402" s="56"/>
      <c r="AD402" s="152"/>
      <c r="AE402" s="182"/>
      <c r="AF402" s="167"/>
      <c r="AG402" s="168"/>
      <c r="AH402" s="152"/>
      <c r="AI402" s="182"/>
      <c r="AJ402" s="167"/>
      <c r="AK402" s="168"/>
      <c r="AL402" s="169"/>
      <c r="AM402" s="248"/>
      <c r="AN402" s="248"/>
      <c r="AO402" s="249"/>
      <c r="AP402" s="323"/>
      <c r="AQ402" s="248"/>
      <c r="AR402" s="248"/>
      <c r="AS402" s="249"/>
      <c r="AT402" s="325"/>
      <c r="AU402" s="248"/>
      <c r="AV402" s="248"/>
      <c r="AW402" s="249"/>
      <c r="AX402" s="325"/>
      <c r="AY402" s="248"/>
      <c r="AZ402" s="674"/>
      <c r="BA402" s="249"/>
      <c r="BB402" s="325"/>
      <c r="BC402" s="685"/>
      <c r="BD402" s="253"/>
      <c r="BE402" s="249"/>
      <c r="BF402" s="325"/>
      <c r="BG402" s="248"/>
      <c r="BH402" s="248"/>
      <c r="BI402" s="249"/>
    </row>
    <row r="403" spans="1:61" ht="12.75" customHeight="1">
      <c r="A403" s="546">
        <v>1</v>
      </c>
      <c r="B403" s="581" t="s">
        <v>769</v>
      </c>
      <c r="C403" s="49">
        <f>S403+W403+AA403+AE403+AI403+AM403+AQ403+AU403+AY403+BC403</f>
        <v>0.4473684210526316</v>
      </c>
      <c r="D403" s="51">
        <f>T403+X403+AB403+AF403+AJ403+AN403+AR403+AV403+AZ403+BD403</f>
        <v>1</v>
      </c>
      <c r="E403" s="305">
        <f>100*(C403/D403)</f>
        <v>44.73684210526316</v>
      </c>
      <c r="F403" s="453"/>
      <c r="G403" s="496"/>
      <c r="H403" s="448"/>
      <c r="I403" s="453"/>
      <c r="J403" s="449"/>
      <c r="K403" s="462"/>
      <c r="L403" s="423"/>
      <c r="M403" s="454"/>
      <c r="N403" s="455"/>
      <c r="O403" s="505">
        <f>C403+F403+I403+L403</f>
        <v>0.4473684210526316</v>
      </c>
      <c r="P403" s="392">
        <f>D403+G403+J403+M403</f>
        <v>1</v>
      </c>
      <c r="Q403" s="124">
        <f>100*O403/P403</f>
        <v>44.73684210526316</v>
      </c>
      <c r="R403" s="707"/>
      <c r="S403" s="58"/>
      <c r="T403" s="227"/>
      <c r="U403" s="68"/>
      <c r="V403" s="184" t="s">
        <v>165</v>
      </c>
      <c r="W403" s="106">
        <v>0.4473684210526316</v>
      </c>
      <c r="X403" s="160">
        <v>1</v>
      </c>
      <c r="Y403" s="211">
        <f>W403/X403</f>
        <v>0.4473684210526316</v>
      </c>
      <c r="Z403" s="241"/>
      <c r="AA403" s="242"/>
      <c r="AB403" s="233"/>
      <c r="AC403" s="431"/>
      <c r="AD403" s="241"/>
      <c r="AE403" s="242"/>
      <c r="AF403" s="236"/>
      <c r="AG403" s="249"/>
      <c r="AH403" s="325"/>
      <c r="AI403" s="248"/>
      <c r="AJ403" s="248"/>
      <c r="AK403" s="249"/>
      <c r="AL403" s="325"/>
      <c r="AM403" s="248"/>
      <c r="AN403" s="248"/>
      <c r="AO403" s="249"/>
      <c r="AP403" s="323"/>
      <c r="AQ403" s="248"/>
      <c r="AR403" s="248"/>
      <c r="AS403" s="249"/>
      <c r="AT403" s="325"/>
      <c r="AU403" s="248"/>
      <c r="AV403" s="248"/>
      <c r="AW403" s="249"/>
      <c r="AX403" s="325"/>
      <c r="AY403" s="248"/>
      <c r="AZ403" s="674"/>
      <c r="BA403" s="249"/>
      <c r="BB403" s="325"/>
      <c r="BC403" s="685"/>
      <c r="BD403" s="253"/>
      <c r="BE403" s="249"/>
      <c r="BF403" s="325"/>
      <c r="BG403" s="248"/>
      <c r="BH403" s="248"/>
      <c r="BI403" s="249"/>
    </row>
    <row r="404" spans="1:61" s="188" customFormat="1" ht="12.75" customHeight="1">
      <c r="A404" s="546">
        <v>1</v>
      </c>
      <c r="B404" s="536" t="s">
        <v>92</v>
      </c>
      <c r="C404" s="49">
        <f>S404+W404+AA404+AE404+AI404+AM404+AQ404+AU404+AY404+BC404</f>
        <v>27.613442897401878</v>
      </c>
      <c r="D404" s="51">
        <f>T404+X404+AB404+AF404+AJ404+AN404+AR404+AV404+AZ404+BD404</f>
        <v>37</v>
      </c>
      <c r="E404" s="305">
        <f>100*(C404/D404)</f>
        <v>74.63092674973481</v>
      </c>
      <c r="F404" s="239"/>
      <c r="G404" s="266"/>
      <c r="H404" s="289"/>
      <c r="I404" s="115"/>
      <c r="J404" s="116"/>
      <c r="K404" s="276"/>
      <c r="L404" s="122"/>
      <c r="M404" s="121"/>
      <c r="N404" s="435"/>
      <c r="O404" s="505">
        <f>C404+F404+I404+L404</f>
        <v>27.613442897401878</v>
      </c>
      <c r="P404" s="392">
        <f>D404+G404+J404+M404</f>
        <v>37</v>
      </c>
      <c r="Q404" s="124">
        <f>100*O404/P404</f>
        <v>74.63092674973481</v>
      </c>
      <c r="R404" s="420" t="s">
        <v>165</v>
      </c>
      <c r="S404" s="439"/>
      <c r="T404" s="439"/>
      <c r="U404" s="518"/>
      <c r="V404" s="185" t="s">
        <v>165</v>
      </c>
      <c r="W404" s="106">
        <v>4.531660315948241</v>
      </c>
      <c r="X404" s="160">
        <v>6</v>
      </c>
      <c r="Y404" s="211">
        <f>W404/X404</f>
        <v>0.7552767193247069</v>
      </c>
      <c r="Z404" s="185" t="s">
        <v>165</v>
      </c>
      <c r="AA404" s="105">
        <v>2.071428571428571</v>
      </c>
      <c r="AB404" s="160">
        <v>3</v>
      </c>
      <c r="AC404" s="211">
        <v>0.6904761904761904</v>
      </c>
      <c r="AD404" s="184" t="s">
        <v>165</v>
      </c>
      <c r="AE404" s="156">
        <v>6.1103540100250635</v>
      </c>
      <c r="AF404" s="65">
        <v>9</v>
      </c>
      <c r="AG404" s="56">
        <f>AE404/AF404</f>
        <v>0.6789282233361181</v>
      </c>
      <c r="AH404" s="16" t="s">
        <v>165</v>
      </c>
      <c r="AI404" s="54">
        <v>0.4</v>
      </c>
      <c r="AJ404" s="55">
        <v>1</v>
      </c>
      <c r="AK404" s="56">
        <f>AI404/AJ404</f>
        <v>0.4</v>
      </c>
      <c r="AL404" s="16" t="s">
        <v>165</v>
      </c>
      <c r="AM404" s="54">
        <v>3.85</v>
      </c>
      <c r="AN404" s="55">
        <v>5</v>
      </c>
      <c r="AO404" s="56">
        <f>AM404/AN404</f>
        <v>0.77</v>
      </c>
      <c r="AP404" s="24" t="s">
        <v>165</v>
      </c>
      <c r="AQ404" s="54">
        <v>2.41</v>
      </c>
      <c r="AR404" s="55">
        <v>3</v>
      </c>
      <c r="AS404" s="56">
        <v>0.8</v>
      </c>
      <c r="AT404" s="16" t="s">
        <v>165</v>
      </c>
      <c r="AU404" s="54">
        <v>4.4</v>
      </c>
      <c r="AV404" s="55">
        <v>5</v>
      </c>
      <c r="AW404" s="56">
        <v>0.88</v>
      </c>
      <c r="AX404" s="16" t="s">
        <v>165</v>
      </c>
      <c r="AY404" s="54">
        <v>3.84</v>
      </c>
      <c r="AZ404" s="62">
        <v>5</v>
      </c>
      <c r="BA404" s="56">
        <v>0.77</v>
      </c>
      <c r="BB404" s="18"/>
      <c r="BC404" s="126"/>
      <c r="BD404" s="66"/>
      <c r="BE404" s="56"/>
      <c r="BF404" s="169"/>
      <c r="BG404" s="189"/>
      <c r="BH404" s="189"/>
      <c r="BI404" s="190"/>
    </row>
    <row r="405" spans="1:61" ht="12" customHeight="1">
      <c r="A405" s="546">
        <v>1</v>
      </c>
      <c r="B405" s="592" t="s">
        <v>806</v>
      </c>
      <c r="C405" s="49">
        <f>S405+W405+AA405+AE405+AI405+AM405+AQ405+AU405+AY405+BC405</f>
        <v>1.2666666666666666</v>
      </c>
      <c r="D405" s="51">
        <f>T405+X405+AB405+AF405+AJ405+AN405+AR405+AV405+AZ405+BD405</f>
        <v>2</v>
      </c>
      <c r="E405" s="305">
        <f>100*(C405/D405)</f>
        <v>63.33333333333333</v>
      </c>
      <c r="F405" s="614"/>
      <c r="G405" s="258"/>
      <c r="H405" s="615"/>
      <c r="I405" s="214"/>
      <c r="J405" s="610"/>
      <c r="K405" s="611"/>
      <c r="L405" s="612"/>
      <c r="M405" s="613"/>
      <c r="N405" s="448"/>
      <c r="O405" s="136"/>
      <c r="P405" s="55"/>
      <c r="Q405" s="56"/>
      <c r="R405" s="24" t="s">
        <v>165</v>
      </c>
      <c r="S405" s="589">
        <v>1.2666666666666666</v>
      </c>
      <c r="T405" s="590">
        <v>2</v>
      </c>
      <c r="U405" s="56">
        <f>S405/T405</f>
        <v>0.6333333333333333</v>
      </c>
      <c r="V405" s="20"/>
      <c r="W405" s="54"/>
      <c r="X405" s="55"/>
      <c r="Y405" s="56"/>
      <c r="Z405" s="13"/>
      <c r="AA405" s="54"/>
      <c r="AB405" s="55"/>
      <c r="AC405" s="56"/>
      <c r="AD405" s="152"/>
      <c r="AE405" s="182"/>
      <c r="AF405" s="167"/>
      <c r="AG405" s="168"/>
      <c r="AH405" s="152"/>
      <c r="AI405" s="182"/>
      <c r="AJ405" s="167"/>
      <c r="AK405" s="168"/>
      <c r="AL405" s="169"/>
      <c r="AM405" s="248"/>
      <c r="AN405" s="248"/>
      <c r="AO405" s="249"/>
      <c r="AP405" s="323"/>
      <c r="AQ405" s="248"/>
      <c r="AR405" s="248"/>
      <c r="AS405" s="249"/>
      <c r="AT405" s="325"/>
      <c r="AU405" s="248"/>
      <c r="AV405" s="248"/>
      <c r="AW405" s="249"/>
      <c r="AX405" s="325"/>
      <c r="AY405" s="248"/>
      <c r="AZ405" s="674"/>
      <c r="BA405" s="249"/>
      <c r="BB405" s="325"/>
      <c r="BC405" s="685"/>
      <c r="BD405" s="253"/>
      <c r="BE405" s="249"/>
      <c r="BF405" s="325"/>
      <c r="BG405" s="248"/>
      <c r="BH405" s="248"/>
      <c r="BI405" s="249"/>
    </row>
    <row r="406" spans="1:61" s="195" customFormat="1" ht="12.75" customHeight="1">
      <c r="A406" s="546">
        <v>1</v>
      </c>
      <c r="B406" s="533" t="s">
        <v>531</v>
      </c>
      <c r="C406" s="49">
        <f>S406+W406+AA406+AE406+AI406+AM406+AQ406+AU406+AY406+BC406</f>
        <v>1.23</v>
      </c>
      <c r="D406" s="51">
        <f>T406+X406+AB406+AF406+AJ406+AN406+AR406+AV406+AZ406+BD406</f>
        <v>2</v>
      </c>
      <c r="E406" s="305">
        <f>100*(C406/D406)</f>
        <v>61.5</v>
      </c>
      <c r="F406" s="239"/>
      <c r="G406" s="266"/>
      <c r="H406" s="303"/>
      <c r="I406" s="278"/>
      <c r="J406" s="410"/>
      <c r="K406" s="279"/>
      <c r="L406" s="278"/>
      <c r="M406" s="201"/>
      <c r="N406" s="279"/>
      <c r="O406" s="505">
        <f>C406+F406+I406+L406</f>
        <v>1.23</v>
      </c>
      <c r="P406" s="392">
        <f>D406+G406+J406+M406</f>
        <v>2</v>
      </c>
      <c r="Q406" s="124">
        <f>100*O406/P406</f>
        <v>61.5</v>
      </c>
      <c r="R406" s="178"/>
      <c r="S406" s="439"/>
      <c r="T406" s="439"/>
      <c r="U406" s="518"/>
      <c r="V406" s="185" t="s">
        <v>165</v>
      </c>
      <c r="W406" s="180">
        <v>0.76</v>
      </c>
      <c r="X406" s="369">
        <v>1</v>
      </c>
      <c r="Y406" s="347">
        <f>W406/X406</f>
        <v>0.76</v>
      </c>
      <c r="Z406" s="176"/>
      <c r="AA406" s="59"/>
      <c r="AB406" s="66"/>
      <c r="AC406" s="56"/>
      <c r="AD406" s="196"/>
      <c r="AE406" s="192"/>
      <c r="AF406" s="203"/>
      <c r="AG406" s="351"/>
      <c r="AH406" s="125"/>
      <c r="AI406" s="54"/>
      <c r="AJ406" s="67"/>
      <c r="AK406" s="68"/>
      <c r="AL406" s="16" t="s">
        <v>165</v>
      </c>
      <c r="AM406" s="54">
        <v>0.47</v>
      </c>
      <c r="AN406" s="67">
        <v>1</v>
      </c>
      <c r="AO406" s="68">
        <f>AM406</f>
        <v>0.47</v>
      </c>
      <c r="AP406" s="539"/>
      <c r="AQ406" s="54"/>
      <c r="AR406" s="67"/>
      <c r="AS406" s="68"/>
      <c r="AT406" s="125"/>
      <c r="AU406" s="54"/>
      <c r="AV406" s="67"/>
      <c r="AW406" s="68"/>
      <c r="AX406" s="196"/>
      <c r="AY406" s="192"/>
      <c r="AZ406" s="676"/>
      <c r="BA406" s="197"/>
      <c r="BB406" s="196"/>
      <c r="BC406" s="192"/>
      <c r="BD406" s="203"/>
      <c r="BE406" s="197"/>
      <c r="BF406" s="196"/>
      <c r="BG406" s="192"/>
      <c r="BH406" s="192"/>
      <c r="BI406" s="197"/>
    </row>
    <row r="407" spans="1:61" ht="12.75" customHeight="1">
      <c r="A407" s="546">
        <v>1</v>
      </c>
      <c r="B407" s="581" t="s">
        <v>745</v>
      </c>
      <c r="C407" s="49">
        <f>S407+W407+AA407+AE407+AI407+AM407+AQ407+AU407+AY407+BC407</f>
        <v>0.5</v>
      </c>
      <c r="D407" s="51">
        <f>T407+X407+AB407+AF407+AJ407+AN407+AR407+AV407+AZ407+BD407</f>
        <v>1</v>
      </c>
      <c r="E407" s="305">
        <f>100*(C407/D407)</f>
        <v>50</v>
      </c>
      <c r="F407" s="551"/>
      <c r="G407" s="498"/>
      <c r="H407" s="328"/>
      <c r="I407" s="327"/>
      <c r="J407" s="408"/>
      <c r="K407" s="464"/>
      <c r="L407" s="388"/>
      <c r="M407" s="121"/>
      <c r="N407" s="435"/>
      <c r="O407" s="505">
        <f>C407+F407+I407+L407</f>
        <v>0.5</v>
      </c>
      <c r="P407" s="392">
        <f>D407+G407+J407+M407</f>
        <v>1</v>
      </c>
      <c r="Q407" s="124">
        <f>100*O407/P407</f>
        <v>50</v>
      </c>
      <c r="R407" s="178"/>
      <c r="S407" s="439"/>
      <c r="T407" s="439"/>
      <c r="U407" s="518"/>
      <c r="V407" s="16" t="s">
        <v>165</v>
      </c>
      <c r="W407" s="106">
        <v>0.5</v>
      </c>
      <c r="X407" s="319">
        <v>1</v>
      </c>
      <c r="Y407" s="56">
        <f>W407/X407</f>
        <v>0.5</v>
      </c>
      <c r="Z407" s="20"/>
      <c r="AA407" s="54"/>
      <c r="AB407" s="65"/>
      <c r="AC407" s="56"/>
      <c r="AD407" s="13"/>
      <c r="AE407" s="54"/>
      <c r="AF407" s="55"/>
      <c r="AG407" s="56"/>
      <c r="AH407" s="152"/>
      <c r="AI407" s="182"/>
      <c r="AJ407" s="167"/>
      <c r="AK407" s="168"/>
      <c r="AL407" s="152"/>
      <c r="AM407" s="182"/>
      <c r="AN407" s="167"/>
      <c r="AO407" s="168"/>
      <c r="AP407" s="215"/>
      <c r="AQ407" s="248"/>
      <c r="AR407" s="248"/>
      <c r="AS407" s="249"/>
      <c r="AT407" s="325"/>
      <c r="AU407" s="248"/>
      <c r="AV407" s="248"/>
      <c r="AW407" s="249"/>
      <c r="AX407" s="325"/>
      <c r="AY407" s="248"/>
      <c r="AZ407" s="674"/>
      <c r="BA407" s="249"/>
      <c r="BB407" s="325"/>
      <c r="BC407" s="685"/>
      <c r="BD407" s="253"/>
      <c r="BE407" s="249"/>
      <c r="BF407" s="325"/>
      <c r="BG407" s="248"/>
      <c r="BH407" s="248"/>
      <c r="BI407" s="249"/>
    </row>
    <row r="408" spans="1:61" s="254" customFormat="1" ht="12.75" customHeight="1">
      <c r="A408" s="546">
        <v>1</v>
      </c>
      <c r="B408" s="581" t="s">
        <v>707</v>
      </c>
      <c r="C408" s="49">
        <f>S408+W408+AA408+AE408+AI408+AM408+AQ408+AU408+AY408+BC408</f>
        <v>0.10714285714285714</v>
      </c>
      <c r="D408" s="51">
        <f>T408+X408+AB408+AF408+AJ408+AN408+AR408+AV408+AZ408+BD408</f>
        <v>1</v>
      </c>
      <c r="E408" s="305">
        <f>100*(C408/D408)</f>
        <v>10.714285714285714</v>
      </c>
      <c r="F408" s="239"/>
      <c r="G408" s="266"/>
      <c r="H408" s="582"/>
      <c r="I408" s="268"/>
      <c r="J408" s="407"/>
      <c r="K408" s="270"/>
      <c r="L408" s="268"/>
      <c r="M408" s="269"/>
      <c r="N408" s="270"/>
      <c r="O408" s="505">
        <f>C408+F408+I408+L408</f>
        <v>0.10714285714285714</v>
      </c>
      <c r="P408" s="392">
        <f>D408+G408+J408+M408</f>
        <v>1</v>
      </c>
      <c r="Q408" s="124">
        <f>100*O408/P408</f>
        <v>10.714285714285714</v>
      </c>
      <c r="R408" s="178"/>
      <c r="S408" s="439"/>
      <c r="T408" s="439"/>
      <c r="U408" s="518"/>
      <c r="V408" s="176"/>
      <c r="W408" s="59"/>
      <c r="X408" s="66"/>
      <c r="Y408" s="124"/>
      <c r="Z408" s="185" t="s">
        <v>165</v>
      </c>
      <c r="AA408" s="105">
        <v>0.10714285714285714</v>
      </c>
      <c r="AB408" s="160">
        <v>1</v>
      </c>
      <c r="AC408" s="211">
        <v>0.10714285714285714</v>
      </c>
      <c r="AD408" s="256"/>
      <c r="AE408" s="253"/>
      <c r="AF408" s="253"/>
      <c r="AG408" s="587"/>
      <c r="AH408" s="256"/>
      <c r="AI408" s="253"/>
      <c r="AJ408" s="253"/>
      <c r="AK408" s="259"/>
      <c r="AL408" s="256"/>
      <c r="AM408" s="253"/>
      <c r="AN408" s="253"/>
      <c r="AO408" s="259"/>
      <c r="AP408" s="261"/>
      <c r="AQ408" s="253"/>
      <c r="AR408" s="253"/>
      <c r="AS408" s="259"/>
      <c r="AT408" s="256"/>
      <c r="AU408" s="253"/>
      <c r="AV408" s="253"/>
      <c r="AW408" s="259"/>
      <c r="AX408" s="256"/>
      <c r="AY408" s="253"/>
      <c r="AZ408" s="674"/>
      <c r="BA408" s="259"/>
      <c r="BB408" s="256"/>
      <c r="BC408" s="669"/>
      <c r="BD408" s="253"/>
      <c r="BE408" s="259"/>
      <c r="BF408" s="256"/>
      <c r="BG408" s="253"/>
      <c r="BH408" s="253"/>
      <c r="BI408" s="259"/>
    </row>
    <row r="409" spans="1:61" s="195" customFormat="1" ht="12.75" customHeight="1">
      <c r="A409" s="546">
        <v>1</v>
      </c>
      <c r="B409" s="533" t="s">
        <v>512</v>
      </c>
      <c r="C409" s="49">
        <f>S409+W409+AA409+AE409+AI409+AM409+AQ409+AU409+AY409+BC409</f>
        <v>1.52</v>
      </c>
      <c r="D409" s="51">
        <f>T409+X409+AB409+AF409+AJ409+AN409+AR409+AV409+AZ409+BD409</f>
        <v>3</v>
      </c>
      <c r="E409" s="305">
        <f>100*(C409/D409)</f>
        <v>50.66666666666667</v>
      </c>
      <c r="F409" s="239"/>
      <c r="G409" s="266"/>
      <c r="H409" s="303"/>
      <c r="I409" s="278"/>
      <c r="J409" s="410"/>
      <c r="K409" s="279"/>
      <c r="L409" s="278"/>
      <c r="M409" s="201"/>
      <c r="N409" s="279"/>
      <c r="O409" s="505">
        <f>C409+F409+I409+L409</f>
        <v>1.52</v>
      </c>
      <c r="P409" s="392">
        <f>D409+G409+J409+M409</f>
        <v>3</v>
      </c>
      <c r="Q409" s="124">
        <f>100*O409/P409</f>
        <v>50.666666666666664</v>
      </c>
      <c r="R409" s="178"/>
      <c r="S409" s="439"/>
      <c r="T409" s="439"/>
      <c r="U409" s="518"/>
      <c r="V409" s="184" t="s">
        <v>165</v>
      </c>
      <c r="W409" s="106">
        <v>0.75</v>
      </c>
      <c r="X409" s="160">
        <v>1</v>
      </c>
      <c r="Y409" s="56">
        <f>W409/X409</f>
        <v>0.75</v>
      </c>
      <c r="Z409" s="185" t="s">
        <v>165</v>
      </c>
      <c r="AA409" s="105">
        <v>0.25</v>
      </c>
      <c r="AB409" s="160">
        <v>1</v>
      </c>
      <c r="AC409" s="211">
        <f>AA409/AB409</f>
        <v>0.25</v>
      </c>
      <c r="AD409" s="196"/>
      <c r="AE409" s="192"/>
      <c r="AF409" s="203"/>
      <c r="AG409" s="351"/>
      <c r="AH409" s="16" t="s">
        <v>165</v>
      </c>
      <c r="AI409" s="54">
        <v>0.52</v>
      </c>
      <c r="AJ409" s="67">
        <v>1</v>
      </c>
      <c r="AK409" s="68">
        <f>AI409/AJ409</f>
        <v>0.52</v>
      </c>
      <c r="AL409" s="125"/>
      <c r="AM409" s="54"/>
      <c r="AN409" s="67"/>
      <c r="AO409" s="68"/>
      <c r="AP409" s="539"/>
      <c r="AQ409" s="54"/>
      <c r="AR409" s="67"/>
      <c r="AS409" s="68"/>
      <c r="AT409" s="125"/>
      <c r="AU409" s="54"/>
      <c r="AV409" s="67"/>
      <c r="AW409" s="68"/>
      <c r="AX409" s="196"/>
      <c r="AY409" s="192"/>
      <c r="AZ409" s="676"/>
      <c r="BA409" s="197"/>
      <c r="BB409" s="196"/>
      <c r="BC409" s="192"/>
      <c r="BD409" s="203"/>
      <c r="BE409" s="197"/>
      <c r="BF409" s="196"/>
      <c r="BG409" s="192"/>
      <c r="BH409" s="192"/>
      <c r="BI409" s="197"/>
    </row>
    <row r="410" spans="1:61" s="188" customFormat="1" ht="12.75" customHeight="1">
      <c r="A410" s="546">
        <v>1</v>
      </c>
      <c r="B410" s="533" t="s">
        <v>186</v>
      </c>
      <c r="C410" s="49">
        <f>S410+W410+AA410+AE410+AI410+AM410+AQ410+AU410+AY410+BC410</f>
        <v>4.793308270676692</v>
      </c>
      <c r="D410" s="51">
        <f>T410+X410+AB410+AF410+AJ410+AN410+AR410+AV410+AZ410+BD410</f>
        <v>8</v>
      </c>
      <c r="E410" s="305">
        <f>100*(C410/D410)</f>
        <v>59.916353383458656</v>
      </c>
      <c r="F410" s="239"/>
      <c r="G410" s="266"/>
      <c r="H410" s="289"/>
      <c r="I410" s="115"/>
      <c r="J410" s="116"/>
      <c r="K410" s="276"/>
      <c r="L410" s="122"/>
      <c r="M410" s="121"/>
      <c r="N410" s="435"/>
      <c r="O410" s="505">
        <f>C410+F410+I410+L410</f>
        <v>4.793308270676692</v>
      </c>
      <c r="P410" s="392">
        <f>D410+G410+J410+M410</f>
        <v>8</v>
      </c>
      <c r="Q410" s="124">
        <f>100*O410/P410</f>
        <v>59.916353383458656</v>
      </c>
      <c r="R410" s="24" t="s">
        <v>165</v>
      </c>
      <c r="S410" s="589">
        <v>0.5</v>
      </c>
      <c r="T410" s="590">
        <v>1</v>
      </c>
      <c r="U410" s="56">
        <f>S410/T410</f>
        <v>0.5</v>
      </c>
      <c r="V410" s="185" t="s">
        <v>165</v>
      </c>
      <c r="W410" s="106">
        <v>1.3147368421052632</v>
      </c>
      <c r="X410" s="160">
        <v>2</v>
      </c>
      <c r="Y410" s="211">
        <f>W410/X410</f>
        <v>0.6573684210526316</v>
      </c>
      <c r="Z410" s="185" t="s">
        <v>165</v>
      </c>
      <c r="AA410" s="105">
        <v>0.9285714285714286</v>
      </c>
      <c r="AB410" s="160">
        <v>1</v>
      </c>
      <c r="AC410" s="211">
        <v>0.9285714285714286</v>
      </c>
      <c r="AD410" s="185" t="s">
        <v>165</v>
      </c>
      <c r="AE410" s="105">
        <v>0.78</v>
      </c>
      <c r="AF410" s="160">
        <v>1</v>
      </c>
      <c r="AG410" s="56">
        <f>AE410/AF410</f>
        <v>0.78</v>
      </c>
      <c r="AH410" s="16" t="s">
        <v>165</v>
      </c>
      <c r="AI410" s="54">
        <v>0.48</v>
      </c>
      <c r="AJ410" s="55">
        <v>1</v>
      </c>
      <c r="AK410" s="56">
        <f>AI410/AJ410</f>
        <v>0.48</v>
      </c>
      <c r="AL410" s="16" t="s">
        <v>165</v>
      </c>
      <c r="AM410" s="54">
        <v>0.79</v>
      </c>
      <c r="AN410" s="55">
        <v>2</v>
      </c>
      <c r="AO410" s="56">
        <v>0.4</v>
      </c>
      <c r="AP410" s="11"/>
      <c r="AQ410" s="54"/>
      <c r="AR410" s="61"/>
      <c r="AS410" s="68"/>
      <c r="AT410" s="13"/>
      <c r="AU410" s="54"/>
      <c r="AV410" s="67"/>
      <c r="AW410" s="68"/>
      <c r="AX410" s="13"/>
      <c r="AY410" s="80"/>
      <c r="AZ410" s="62"/>
      <c r="BA410" s="56"/>
      <c r="BB410" s="20"/>
      <c r="BC410" s="652"/>
      <c r="BD410" s="65"/>
      <c r="BE410" s="56"/>
      <c r="BF410" s="169"/>
      <c r="BG410" s="189"/>
      <c r="BH410" s="189"/>
      <c r="BI410" s="190"/>
    </row>
    <row r="411" spans="1:61" ht="12.75" customHeight="1">
      <c r="A411" s="546">
        <v>1</v>
      </c>
      <c r="B411" s="581" t="s">
        <v>765</v>
      </c>
      <c r="C411" s="49">
        <f>S411+W411+AA411+AE411+AI411+AM411+AQ411+AU411+AY411+BC411</f>
        <v>1.437799043062201</v>
      </c>
      <c r="D411" s="51">
        <f>T411+X411+AB411+AF411+AJ411+AN411+AR411+AV411+AZ411+BD411</f>
        <v>2</v>
      </c>
      <c r="E411" s="305">
        <f>100*(C411/D411)</f>
        <v>71.88995215311004</v>
      </c>
      <c r="F411" s="453"/>
      <c r="G411" s="496"/>
      <c r="H411" s="448"/>
      <c r="I411" s="453"/>
      <c r="J411" s="449"/>
      <c r="K411" s="462"/>
      <c r="L411" s="423"/>
      <c r="M411" s="454"/>
      <c r="N411" s="455"/>
      <c r="O411" s="505">
        <f>C411+F411+I411+L411</f>
        <v>1.437799043062201</v>
      </c>
      <c r="P411" s="392">
        <f>D411+G411+J411+M411</f>
        <v>2</v>
      </c>
      <c r="Q411" s="124">
        <f>100*O411/P411</f>
        <v>71.88995215311004</v>
      </c>
      <c r="R411" s="24" t="s">
        <v>165</v>
      </c>
      <c r="S411" s="589">
        <v>0.7272727272727273</v>
      </c>
      <c r="T411" s="590">
        <v>1</v>
      </c>
      <c r="U411" s="56">
        <f>S411/T411</f>
        <v>0.7272727272727273</v>
      </c>
      <c r="V411" s="185" t="s">
        <v>165</v>
      </c>
      <c r="W411" s="106">
        <v>0.7105263157894737</v>
      </c>
      <c r="X411" s="160">
        <v>1</v>
      </c>
      <c r="Y411" s="211">
        <f>W411/X411</f>
        <v>0.7105263157894737</v>
      </c>
      <c r="Z411" s="241"/>
      <c r="AA411" s="242"/>
      <c r="AB411" s="233"/>
      <c r="AC411" s="431"/>
      <c r="AD411" s="241"/>
      <c r="AE411" s="242"/>
      <c r="AF411" s="236"/>
      <c r="AG411" s="249"/>
      <c r="AH411" s="325"/>
      <c r="AI411" s="248"/>
      <c r="AJ411" s="248"/>
      <c r="AK411" s="249"/>
      <c r="AL411" s="325"/>
      <c r="AM411" s="248"/>
      <c r="AN411" s="248"/>
      <c r="AO411" s="249"/>
      <c r="AP411" s="323"/>
      <c r="AQ411" s="248"/>
      <c r="AR411" s="248"/>
      <c r="AS411" s="249"/>
      <c r="AT411" s="325"/>
      <c r="AU411" s="248"/>
      <c r="AV411" s="248"/>
      <c r="AW411" s="249"/>
      <c r="AX411" s="325"/>
      <c r="AY411" s="248"/>
      <c r="AZ411" s="674"/>
      <c r="BA411" s="249"/>
      <c r="BB411" s="325"/>
      <c r="BC411" s="685"/>
      <c r="BD411" s="253"/>
      <c r="BE411" s="249"/>
      <c r="BF411" s="325"/>
      <c r="BG411" s="248"/>
      <c r="BH411" s="248"/>
      <c r="BI411" s="249"/>
    </row>
    <row r="412" spans="1:61" s="188" customFormat="1" ht="12.75" customHeight="1">
      <c r="A412" s="546">
        <v>1</v>
      </c>
      <c r="B412" s="533" t="s">
        <v>329</v>
      </c>
      <c r="C412" s="49">
        <f>S412+W412+AA412+AE412+AI412+AM412+AQ412+AU412+AY412+BC412</f>
        <v>22.415997868100106</v>
      </c>
      <c r="D412" s="51">
        <f>T412+X412+AB412+AF412+AJ412+AN412+AR412+AV412+AZ412+BD412</f>
        <v>41</v>
      </c>
      <c r="E412" s="305">
        <f>100*(C412/D412)</f>
        <v>54.67316553195148</v>
      </c>
      <c r="F412" s="239"/>
      <c r="G412" s="266"/>
      <c r="H412" s="289"/>
      <c r="I412" s="115"/>
      <c r="J412" s="116"/>
      <c r="K412" s="276"/>
      <c r="L412" s="122"/>
      <c r="M412" s="121"/>
      <c r="N412" s="435"/>
      <c r="O412" s="505">
        <f>C412+F412+I412+L412</f>
        <v>22.415997868100106</v>
      </c>
      <c r="P412" s="392">
        <f>D412+G412+J412+M412</f>
        <v>41</v>
      </c>
      <c r="Q412" s="124">
        <f>100*O412/P412</f>
        <v>54.67316553195148</v>
      </c>
      <c r="R412" s="99" t="s">
        <v>165</v>
      </c>
      <c r="S412" s="238">
        <v>6.125252525252525</v>
      </c>
      <c r="T412" s="315">
        <v>8</v>
      </c>
      <c r="U412" s="347">
        <f>S412/T412</f>
        <v>0.7656565656565656</v>
      </c>
      <c r="V412" s="184" t="s">
        <v>165</v>
      </c>
      <c r="W412" s="106">
        <v>4.835144592249856</v>
      </c>
      <c r="X412" s="160">
        <v>8</v>
      </c>
      <c r="Y412" s="211">
        <f>W412/X412</f>
        <v>0.604393074031232</v>
      </c>
      <c r="Z412" s="16" t="s">
        <v>165</v>
      </c>
      <c r="AA412" s="332">
        <v>6.08001068848592</v>
      </c>
      <c r="AB412" s="333">
        <v>10</v>
      </c>
      <c r="AC412" s="346">
        <f>AA412/AB412</f>
        <v>0.6080010688485921</v>
      </c>
      <c r="AD412" s="184" t="s">
        <v>165</v>
      </c>
      <c r="AE412" s="156">
        <v>3.205590062111801</v>
      </c>
      <c r="AF412" s="65">
        <v>9</v>
      </c>
      <c r="AG412" s="56">
        <f>AE412/AF412</f>
        <v>0.3561766735679779</v>
      </c>
      <c r="AH412" s="16" t="s">
        <v>165</v>
      </c>
      <c r="AI412" s="54">
        <v>2.17</v>
      </c>
      <c r="AJ412" s="55">
        <v>6</v>
      </c>
      <c r="AK412" s="56">
        <f>AI412/AJ412</f>
        <v>0.36166666666666664</v>
      </c>
      <c r="AL412" s="13"/>
      <c r="AM412" s="54"/>
      <c r="AN412" s="55"/>
      <c r="AO412" s="56"/>
      <c r="AP412" s="11"/>
      <c r="AQ412" s="54"/>
      <c r="AR412" s="55"/>
      <c r="AS412" s="56"/>
      <c r="AT412" s="13"/>
      <c r="AU412" s="54"/>
      <c r="AV412" s="67"/>
      <c r="AW412" s="68"/>
      <c r="AX412" s="13"/>
      <c r="AY412" s="80"/>
      <c r="AZ412" s="62"/>
      <c r="BA412" s="56"/>
      <c r="BB412" s="20"/>
      <c r="BC412" s="652"/>
      <c r="BD412" s="65"/>
      <c r="BE412" s="56"/>
      <c r="BF412" s="169"/>
      <c r="BG412" s="189"/>
      <c r="BH412" s="189"/>
      <c r="BI412" s="190"/>
    </row>
    <row r="413" spans="1:61" ht="12.75" customHeight="1">
      <c r="A413" s="546">
        <v>1</v>
      </c>
      <c r="B413" s="226" t="s">
        <v>763</v>
      </c>
      <c r="C413" s="49">
        <f>S413+W413+AA413+AE413+AI413+AM413+AQ413+AU413+AY413+BC413</f>
        <v>0.75</v>
      </c>
      <c r="D413" s="51">
        <f>T413+X413+AB413+AF413+AJ413+AN413+AR413+AV413+AZ413+BD413</f>
        <v>1</v>
      </c>
      <c r="E413" s="305">
        <f>100*(C413/D413)</f>
        <v>75</v>
      </c>
      <c r="F413" s="239"/>
      <c r="G413" s="266"/>
      <c r="H413" s="289"/>
      <c r="I413" s="115"/>
      <c r="J413" s="116"/>
      <c r="K413" s="276"/>
      <c r="L413" s="122"/>
      <c r="M413" s="121"/>
      <c r="N413" s="435"/>
      <c r="O413" s="505">
        <f>C413+F413+I413+L413</f>
        <v>0.75</v>
      </c>
      <c r="P413" s="392">
        <f>D413+G413+J413+M413</f>
        <v>1</v>
      </c>
      <c r="Q413" s="124">
        <f>100*O413/P413</f>
        <v>75</v>
      </c>
      <c r="R413" s="178"/>
      <c r="S413" s="439"/>
      <c r="T413" s="439"/>
      <c r="U413" s="538"/>
      <c r="V413" s="184" t="s">
        <v>165</v>
      </c>
      <c r="W413" s="180">
        <v>0.75</v>
      </c>
      <c r="X413" s="369">
        <v>1</v>
      </c>
      <c r="Y413" s="347">
        <f>W413/X413</f>
        <v>0.75</v>
      </c>
      <c r="Z413" s="445"/>
      <c r="AA413" s="238"/>
      <c r="AB413" s="315"/>
      <c r="AC413" s="347"/>
      <c r="AD413" s="237"/>
      <c r="AE413" s="181"/>
      <c r="AF413" s="337"/>
      <c r="AG413" s="347"/>
      <c r="AH413" s="13"/>
      <c r="AI413" s="54"/>
      <c r="AJ413" s="55"/>
      <c r="AK413" s="56"/>
      <c r="AL413" s="13"/>
      <c r="AM413" s="54"/>
      <c r="AN413" s="55"/>
      <c r="AO413" s="56"/>
      <c r="AP413" s="20"/>
      <c r="AQ413" s="54"/>
      <c r="AR413" s="55"/>
      <c r="AS413" s="56"/>
      <c r="AT413" s="13"/>
      <c r="AU413" s="54"/>
      <c r="AV413" s="55"/>
      <c r="AW413" s="56"/>
      <c r="AX413" s="152"/>
      <c r="AY413" s="182"/>
      <c r="AZ413" s="675"/>
      <c r="BA413" s="168"/>
      <c r="BB413" s="152"/>
      <c r="BC413" s="686"/>
      <c r="BD413" s="663"/>
      <c r="BE413" s="168"/>
      <c r="BF413" s="169"/>
      <c r="BG413" s="248"/>
      <c r="BH413" s="248"/>
      <c r="BI413" s="249"/>
    </row>
    <row r="414" spans="1:61" ht="12.75" customHeight="1">
      <c r="A414" s="546">
        <v>1</v>
      </c>
      <c r="B414" s="3" t="s">
        <v>700</v>
      </c>
      <c r="C414" s="49">
        <f>S414+W414+AA414+AE414+AI414+AM414+AQ414+AU414+AY414+BC414</f>
        <v>1.69</v>
      </c>
      <c r="D414" s="51">
        <f>T414+X414+AB414+AF414+AJ414+AN414+AR414+AV414+AZ414+BD414</f>
        <v>2</v>
      </c>
      <c r="E414" s="305">
        <f>100*(C414/D414)</f>
        <v>84.5</v>
      </c>
      <c r="F414" s="239"/>
      <c r="G414" s="266"/>
      <c r="H414" s="289"/>
      <c r="I414" s="115"/>
      <c r="J414" s="116"/>
      <c r="K414" s="276"/>
      <c r="L414" s="122"/>
      <c r="M414" s="121"/>
      <c r="N414" s="435"/>
      <c r="O414" s="505">
        <f>C414+F414+I414+L414</f>
        <v>1.69</v>
      </c>
      <c r="P414" s="392">
        <f>D414+G414+J414+M414</f>
        <v>2</v>
      </c>
      <c r="Q414" s="124">
        <f>100*O414/P414</f>
        <v>84.5</v>
      </c>
      <c r="R414" s="178"/>
      <c r="S414" s="439"/>
      <c r="T414" s="439"/>
      <c r="U414" s="538"/>
      <c r="V414" s="185" t="s">
        <v>165</v>
      </c>
      <c r="W414" s="180">
        <v>0.94</v>
      </c>
      <c r="X414" s="369">
        <v>1</v>
      </c>
      <c r="Y414" s="347">
        <f>W414/X414</f>
        <v>0.94</v>
      </c>
      <c r="Z414" s="185" t="s">
        <v>165</v>
      </c>
      <c r="AA414" s="238">
        <v>0.75</v>
      </c>
      <c r="AB414" s="250">
        <v>1</v>
      </c>
      <c r="AC414" s="56">
        <v>0.75</v>
      </c>
      <c r="AD414" s="237"/>
      <c r="AE414" s="181"/>
      <c r="AF414" s="337"/>
      <c r="AG414" s="347"/>
      <c r="AH414" s="13"/>
      <c r="AI414" s="54"/>
      <c r="AJ414" s="55"/>
      <c r="AK414" s="56"/>
      <c r="AL414" s="13"/>
      <c r="AM414" s="54"/>
      <c r="AN414" s="55"/>
      <c r="AO414" s="56"/>
      <c r="AP414" s="20"/>
      <c r="AQ414" s="54"/>
      <c r="AR414" s="55"/>
      <c r="AS414" s="56"/>
      <c r="AT414" s="13"/>
      <c r="AU414" s="54"/>
      <c r="AV414" s="55"/>
      <c r="AW414" s="56"/>
      <c r="AX414" s="152"/>
      <c r="AY414" s="182"/>
      <c r="AZ414" s="675"/>
      <c r="BA414" s="168"/>
      <c r="BB414" s="152"/>
      <c r="BC414" s="686"/>
      <c r="BD414" s="663"/>
      <c r="BE414" s="168"/>
      <c r="BF414" s="169"/>
      <c r="BG414" s="248"/>
      <c r="BH414" s="248"/>
      <c r="BI414" s="249"/>
    </row>
    <row r="415" spans="1:61" s="188" customFormat="1" ht="12.75" customHeight="1">
      <c r="A415" s="547">
        <v>1</v>
      </c>
      <c r="B415" s="574" t="s">
        <v>819</v>
      </c>
      <c r="C415" s="49">
        <f>S415+W415+AA415+AE415+AI415+AM415+AQ415+AU415+AY415+BC415</f>
        <v>8.26</v>
      </c>
      <c r="D415" s="51">
        <f>T415+X415+AB415+AF415+AJ415+AN415+AR415+AV415+AZ415+BD415</f>
        <v>10</v>
      </c>
      <c r="E415" s="305">
        <f>100*(C415/D415)</f>
        <v>82.6</v>
      </c>
      <c r="F415" s="239"/>
      <c r="G415" s="266"/>
      <c r="H415" s="289"/>
      <c r="I415" s="115"/>
      <c r="J415" s="116"/>
      <c r="K415" s="276"/>
      <c r="L415" s="122"/>
      <c r="M415" s="121"/>
      <c r="N415" s="435"/>
      <c r="O415" s="505">
        <f>C415+F415+I415+L415</f>
        <v>8.26</v>
      </c>
      <c r="P415" s="392">
        <f>D415+G415+J415+M415</f>
        <v>10</v>
      </c>
      <c r="Q415" s="124">
        <f>100*O415/P415</f>
        <v>82.6</v>
      </c>
      <c r="R415" s="24" t="s">
        <v>165</v>
      </c>
      <c r="S415" s="589">
        <v>0.85</v>
      </c>
      <c r="T415" s="590">
        <v>1</v>
      </c>
      <c r="U415" s="57">
        <f>S415/T415</f>
        <v>0.85</v>
      </c>
      <c r="V415" s="176"/>
      <c r="W415" s="59"/>
      <c r="X415" s="66"/>
      <c r="Y415" s="124"/>
      <c r="Z415" s="176"/>
      <c r="AA415" s="59"/>
      <c r="AB415" s="66"/>
      <c r="AC415" s="56"/>
      <c r="AD415" s="13"/>
      <c r="AE415" s="59"/>
      <c r="AF415" s="132"/>
      <c r="AG415" s="56"/>
      <c r="AH415" s="16" t="s">
        <v>165</v>
      </c>
      <c r="AI415" s="54">
        <v>4.94</v>
      </c>
      <c r="AJ415" s="55">
        <v>6</v>
      </c>
      <c r="AK415" s="56">
        <f>AI415/AJ415</f>
        <v>0.8233333333333334</v>
      </c>
      <c r="AL415" s="16" t="s">
        <v>165</v>
      </c>
      <c r="AM415" s="54">
        <v>2.47</v>
      </c>
      <c r="AN415" s="55">
        <v>3</v>
      </c>
      <c r="AO415" s="56">
        <v>0.82</v>
      </c>
      <c r="AP415" s="13"/>
      <c r="AQ415" s="54"/>
      <c r="AR415" s="61"/>
      <c r="AS415" s="68"/>
      <c r="AT415" s="13"/>
      <c r="AU415" s="54"/>
      <c r="AV415" s="55"/>
      <c r="AW415" s="56"/>
      <c r="AX415" s="13"/>
      <c r="AY415" s="54"/>
      <c r="AZ415" s="62"/>
      <c r="BA415" s="56"/>
      <c r="BB415" s="13"/>
      <c r="BC415" s="126"/>
      <c r="BD415" s="65"/>
      <c r="BE415" s="56"/>
      <c r="BF415" s="169"/>
      <c r="BG415" s="189"/>
      <c r="BH415" s="189"/>
      <c r="BI415" s="190"/>
    </row>
    <row r="416" spans="1:61" ht="12.75" customHeight="1">
      <c r="A416" s="546">
        <v>1</v>
      </c>
      <c r="B416" s="226" t="s">
        <v>764</v>
      </c>
      <c r="C416" s="49">
        <f>S416+W416+AA416+AE416+AI416+AM416+AQ416+AU416+AY416+BC416</f>
        <v>0.7368421052631579</v>
      </c>
      <c r="D416" s="51">
        <f>T416+X416+AB416+AF416+AJ416+AN416+AR416+AV416+AZ416+BD416</f>
        <v>1</v>
      </c>
      <c r="E416" s="305">
        <f>100*(C416/D416)</f>
        <v>73.68421052631578</v>
      </c>
      <c r="F416" s="453"/>
      <c r="G416" s="496"/>
      <c r="H416" s="448"/>
      <c r="I416" s="453"/>
      <c r="J416" s="449"/>
      <c r="K416" s="462"/>
      <c r="L416" s="423"/>
      <c r="M416" s="454"/>
      <c r="N416" s="455"/>
      <c r="O416" s="505">
        <f>C416+F416+I416+L416</f>
        <v>0.7368421052631579</v>
      </c>
      <c r="P416" s="392">
        <f>D416+G416+J416+M416</f>
        <v>1</v>
      </c>
      <c r="Q416" s="124">
        <f>100*O416/P416</f>
        <v>73.68421052631578</v>
      </c>
      <c r="R416" s="707"/>
      <c r="S416" s="58"/>
      <c r="T416" s="227"/>
      <c r="U416" s="76"/>
      <c r="V416" s="184" t="s">
        <v>165</v>
      </c>
      <c r="W416" s="106">
        <v>0.7368421052631579</v>
      </c>
      <c r="X416" s="160">
        <v>1</v>
      </c>
      <c r="Y416" s="211">
        <f>W416/X416</f>
        <v>0.7368421052631579</v>
      </c>
      <c r="Z416" s="241"/>
      <c r="AA416" s="242"/>
      <c r="AB416" s="233"/>
      <c r="AC416" s="431"/>
      <c r="AD416" s="241"/>
      <c r="AE416" s="242"/>
      <c r="AF416" s="236"/>
      <c r="AG416" s="249"/>
      <c r="AH416" s="325"/>
      <c r="AI416" s="248"/>
      <c r="AJ416" s="248"/>
      <c r="AK416" s="249"/>
      <c r="AL416" s="325"/>
      <c r="AM416" s="248"/>
      <c r="AN416" s="248"/>
      <c r="AO416" s="249"/>
      <c r="AP416" s="325"/>
      <c r="AQ416" s="248"/>
      <c r="AR416" s="248"/>
      <c r="AS416" s="249"/>
      <c r="AT416" s="325"/>
      <c r="AU416" s="248"/>
      <c r="AV416" s="248"/>
      <c r="AW416" s="249"/>
      <c r="AX416" s="325"/>
      <c r="AY416" s="248"/>
      <c r="AZ416" s="674"/>
      <c r="BA416" s="249"/>
      <c r="BB416" s="325"/>
      <c r="BC416" s="685"/>
      <c r="BD416" s="253"/>
      <c r="BE416" s="249"/>
      <c r="BF416" s="325"/>
      <c r="BG416" s="248"/>
      <c r="BH416" s="248"/>
      <c r="BI416" s="249"/>
    </row>
    <row r="417" spans="1:61" ht="12.75" customHeight="1">
      <c r="A417" s="546">
        <v>1</v>
      </c>
      <c r="B417" s="226" t="s">
        <v>768</v>
      </c>
      <c r="C417" s="49">
        <f>S417+W417+AA417+AE417+AI417+AM417+AQ417+AU417+AY417+BC417</f>
        <v>0.5789473684210527</v>
      </c>
      <c r="D417" s="51">
        <f>T417+X417+AB417+AF417+AJ417+AN417+AR417+AV417+AZ417+BD417</f>
        <v>1</v>
      </c>
      <c r="E417" s="305">
        <f>100*(C417/D417)</f>
        <v>57.89473684210527</v>
      </c>
      <c r="F417" s="453"/>
      <c r="G417" s="496"/>
      <c r="H417" s="448"/>
      <c r="I417" s="453"/>
      <c r="J417" s="449"/>
      <c r="K417" s="462"/>
      <c r="L417" s="423"/>
      <c r="M417" s="454"/>
      <c r="N417" s="455"/>
      <c r="O417" s="505">
        <f>C417+F417+I417+L417</f>
        <v>0.5789473684210527</v>
      </c>
      <c r="P417" s="392">
        <f>D417+G417+J417+M417</f>
        <v>1</v>
      </c>
      <c r="Q417" s="124">
        <f>100*O417/P417</f>
        <v>57.89473684210527</v>
      </c>
      <c r="R417" s="707"/>
      <c r="S417" s="58"/>
      <c r="T417" s="227"/>
      <c r="U417" s="76"/>
      <c r="V417" s="184" t="s">
        <v>165</v>
      </c>
      <c r="W417" s="106">
        <v>0.5789473684210527</v>
      </c>
      <c r="X417" s="160">
        <v>1</v>
      </c>
      <c r="Y417" s="211">
        <f>W417/X417</f>
        <v>0.5789473684210527</v>
      </c>
      <c r="Z417" s="241"/>
      <c r="AA417" s="242"/>
      <c r="AB417" s="233"/>
      <c r="AC417" s="431"/>
      <c r="AD417" s="241"/>
      <c r="AE417" s="242"/>
      <c r="AF417" s="236"/>
      <c r="AG417" s="249"/>
      <c r="AH417" s="325"/>
      <c r="AI417" s="248"/>
      <c r="AJ417" s="248"/>
      <c r="AK417" s="249"/>
      <c r="AL417" s="325"/>
      <c r="AM417" s="248"/>
      <c r="AN417" s="248"/>
      <c r="AO417" s="249"/>
      <c r="AP417" s="325"/>
      <c r="AQ417" s="248"/>
      <c r="AR417" s="248"/>
      <c r="AS417" s="249"/>
      <c r="AT417" s="325"/>
      <c r="AU417" s="248"/>
      <c r="AV417" s="248"/>
      <c r="AW417" s="249"/>
      <c r="AX417" s="325"/>
      <c r="AY417" s="248"/>
      <c r="AZ417" s="674"/>
      <c r="BA417" s="249"/>
      <c r="BB417" s="325"/>
      <c r="BC417" s="685"/>
      <c r="BD417" s="253"/>
      <c r="BE417" s="249"/>
      <c r="BF417" s="325"/>
      <c r="BG417" s="248"/>
      <c r="BH417" s="248"/>
      <c r="BI417" s="249"/>
    </row>
    <row r="418" spans="1:61" s="188" customFormat="1" ht="12.75" customHeight="1">
      <c r="A418" s="546">
        <v>1</v>
      </c>
      <c r="B418" s="4" t="s">
        <v>91</v>
      </c>
      <c r="C418" s="49">
        <f>S418+W418+AA418+AE418+AI418+AM418+AQ418+AU418+AY418+BC418</f>
        <v>18.541052631578943</v>
      </c>
      <c r="D418" s="51">
        <f>T418+X418+AB418+AF418+AJ418+AN418+AR418+AV418+AZ418+BD418</f>
        <v>50</v>
      </c>
      <c r="E418" s="305">
        <f>100*(C418/D418)</f>
        <v>37.082105263157885</v>
      </c>
      <c r="F418" s="239"/>
      <c r="G418" s="266"/>
      <c r="H418" s="289"/>
      <c r="I418" s="115"/>
      <c r="J418" s="116"/>
      <c r="K418" s="276"/>
      <c r="L418" s="122"/>
      <c r="M418" s="121"/>
      <c r="N418" s="435"/>
      <c r="O418" s="505">
        <f>C418+F418+I418+L418</f>
        <v>18.541052631578943</v>
      </c>
      <c r="P418" s="392">
        <f>D418+G418+J418+M418</f>
        <v>50</v>
      </c>
      <c r="Q418" s="124">
        <f>100*O418/P418</f>
        <v>37.082105263157885</v>
      </c>
      <c r="R418" s="178"/>
      <c r="S418" s="439"/>
      <c r="T418" s="439"/>
      <c r="U418" s="538"/>
      <c r="V418" s="185" t="s">
        <v>165</v>
      </c>
      <c r="W418" s="106">
        <v>0.9210526315789473</v>
      </c>
      <c r="X418" s="160">
        <v>1</v>
      </c>
      <c r="Y418" s="211">
        <f>W418/X418</f>
        <v>0.9210526315789473</v>
      </c>
      <c r="Z418" s="176"/>
      <c r="AA418" s="59"/>
      <c r="AB418" s="66"/>
      <c r="AC418" s="56"/>
      <c r="AD418" s="16" t="s">
        <v>165</v>
      </c>
      <c r="AE418" s="105">
        <v>1.04</v>
      </c>
      <c r="AF418" s="160">
        <v>3</v>
      </c>
      <c r="AG418" s="56">
        <f>AE418/AF418</f>
        <v>0.3466666666666667</v>
      </c>
      <c r="AH418" s="16" t="s">
        <v>165</v>
      </c>
      <c r="AI418" s="54">
        <v>2.47</v>
      </c>
      <c r="AJ418" s="55">
        <v>4</v>
      </c>
      <c r="AK418" s="56">
        <f>AI418/AJ418</f>
        <v>0.6175</v>
      </c>
      <c r="AL418" s="16" t="s">
        <v>165</v>
      </c>
      <c r="AM418" s="54">
        <v>1.34</v>
      </c>
      <c r="AN418" s="55">
        <v>5</v>
      </c>
      <c r="AO418" s="56">
        <v>0.27</v>
      </c>
      <c r="AP418" s="16" t="s">
        <v>165</v>
      </c>
      <c r="AQ418" s="54">
        <v>2.66</v>
      </c>
      <c r="AR418" s="55">
        <v>7</v>
      </c>
      <c r="AS418" s="56">
        <v>0.38</v>
      </c>
      <c r="AT418" s="16" t="s">
        <v>165</v>
      </c>
      <c r="AU418" s="54">
        <v>4.52</v>
      </c>
      <c r="AV418" s="55">
        <v>9</v>
      </c>
      <c r="AW418" s="56">
        <v>0.5</v>
      </c>
      <c r="AX418" s="16" t="s">
        <v>165</v>
      </c>
      <c r="AY418" s="54">
        <v>3.58</v>
      </c>
      <c r="AZ418" s="62">
        <v>11</v>
      </c>
      <c r="BA418" s="56">
        <v>0.33</v>
      </c>
      <c r="BB418" s="16" t="s">
        <v>165</v>
      </c>
      <c r="BC418" s="126">
        <v>2.01</v>
      </c>
      <c r="BD418" s="65">
        <v>10</v>
      </c>
      <c r="BE418" s="56">
        <v>0.2</v>
      </c>
      <c r="BF418" s="169"/>
      <c r="BG418" s="189"/>
      <c r="BH418" s="189"/>
      <c r="BI418" s="190"/>
    </row>
    <row r="419" spans="1:61" s="188" customFormat="1" ht="12.75" customHeight="1">
      <c r="A419" s="546">
        <v>1</v>
      </c>
      <c r="B419" s="4" t="s">
        <v>300</v>
      </c>
      <c r="C419" s="49">
        <f>S419+W419+AA419+AE419+AI419+AM419+AQ419+AU419+AY419+BC419</f>
        <v>5.123684210526316</v>
      </c>
      <c r="D419" s="51">
        <f>T419+X419+AB419+AF419+AJ419+AN419+AR419+AV419+AZ419+BD419</f>
        <v>8</v>
      </c>
      <c r="E419" s="305">
        <f>100*(C419/D419)</f>
        <v>64.04605263157896</v>
      </c>
      <c r="F419" s="239"/>
      <c r="G419" s="266"/>
      <c r="H419" s="289"/>
      <c r="I419" s="115"/>
      <c r="J419" s="116"/>
      <c r="K419" s="276"/>
      <c r="L419" s="122"/>
      <c r="M419" s="121"/>
      <c r="N419" s="435"/>
      <c r="O419" s="598">
        <f>C419+F419+I419+L419</f>
        <v>5.123684210526316</v>
      </c>
      <c r="P419" s="600">
        <f>D419+G419+J419+M419</f>
        <v>8</v>
      </c>
      <c r="Q419" s="601">
        <f>100*O419/P419</f>
        <v>64.04605263157896</v>
      </c>
      <c r="R419" s="176"/>
      <c r="S419" s="439"/>
      <c r="T419" s="439"/>
      <c r="U419" s="538"/>
      <c r="V419" s="176"/>
      <c r="W419" s="59"/>
      <c r="X419" s="66"/>
      <c r="Y419" s="124"/>
      <c r="Z419" s="184" t="s">
        <v>165</v>
      </c>
      <c r="AA419" s="180">
        <v>0.47368421052631576</v>
      </c>
      <c r="AB419" s="315">
        <v>1</v>
      </c>
      <c r="AC419" s="347">
        <f>AA419/AB419</f>
        <v>0.47368421052631576</v>
      </c>
      <c r="AD419" s="185" t="s">
        <v>165</v>
      </c>
      <c r="AE419" s="59">
        <v>2.64</v>
      </c>
      <c r="AF419" s="66">
        <v>4</v>
      </c>
      <c r="AG419" s="56">
        <v>0.66</v>
      </c>
      <c r="AH419" s="16" t="s">
        <v>165</v>
      </c>
      <c r="AI419" s="54">
        <v>1.21</v>
      </c>
      <c r="AJ419" s="55">
        <v>2</v>
      </c>
      <c r="AK419" s="56">
        <f>AI419/AJ419</f>
        <v>0.605</v>
      </c>
      <c r="AL419" s="16" t="s">
        <v>165</v>
      </c>
      <c r="AM419" s="54">
        <v>0.8</v>
      </c>
      <c r="AN419" s="55">
        <v>1</v>
      </c>
      <c r="AO419" s="56">
        <v>0.8</v>
      </c>
      <c r="AP419" s="13"/>
      <c r="AQ419" s="54"/>
      <c r="AR419" s="55"/>
      <c r="AS419" s="56"/>
      <c r="AT419" s="13"/>
      <c r="AU419" s="54"/>
      <c r="AV419" s="67"/>
      <c r="AW419" s="68"/>
      <c r="AX419" s="13"/>
      <c r="AY419" s="54"/>
      <c r="AZ419" s="62"/>
      <c r="BA419" s="56"/>
      <c r="BB419" s="13"/>
      <c r="BC419" s="126"/>
      <c r="BD419" s="65"/>
      <c r="BE419" s="56"/>
      <c r="BF419" s="169"/>
      <c r="BG419" s="189"/>
      <c r="BH419" s="189"/>
      <c r="BI419" s="190"/>
    </row>
    <row r="420" spans="1:61" s="188" customFormat="1" ht="12.75" customHeight="1">
      <c r="A420" s="546">
        <v>1</v>
      </c>
      <c r="B420" s="3" t="s">
        <v>683</v>
      </c>
      <c r="C420" s="49">
        <f>S420+W420+AA420+AE420+AI420+AM420+AQ420+AU420+AY420+BC420</f>
        <v>17.451919797944832</v>
      </c>
      <c r="D420" s="51">
        <f>T420+X420+AB420+AF420+AJ420+AN420+AR420+AV420+AZ420+BD420</f>
        <v>38</v>
      </c>
      <c r="E420" s="305">
        <f>100*(C420/D420)</f>
        <v>45.92610473143377</v>
      </c>
      <c r="F420" s="239"/>
      <c r="G420" s="266"/>
      <c r="H420" s="289"/>
      <c r="I420" s="115"/>
      <c r="J420" s="116"/>
      <c r="K420" s="276"/>
      <c r="L420" s="122"/>
      <c r="M420" s="121"/>
      <c r="N420" s="435"/>
      <c r="O420" s="598">
        <f>C420+F420+I420+L420</f>
        <v>17.451919797944832</v>
      </c>
      <c r="P420" s="600">
        <f>D420+G420+J420+M420</f>
        <v>38</v>
      </c>
      <c r="Q420" s="601">
        <f>100*O420/P420</f>
        <v>45.92610473143377</v>
      </c>
      <c r="R420" s="185" t="s">
        <v>165</v>
      </c>
      <c r="S420" s="238">
        <v>3.9161616161616157</v>
      </c>
      <c r="T420" s="315">
        <v>8</v>
      </c>
      <c r="U420" s="349">
        <f>S420/T420</f>
        <v>0.48952020202020197</v>
      </c>
      <c r="V420" s="185" t="s">
        <v>165</v>
      </c>
      <c r="W420" s="106">
        <v>2.904835350408106</v>
      </c>
      <c r="X420" s="160">
        <v>6</v>
      </c>
      <c r="Y420" s="211">
        <f>W420/X420</f>
        <v>0.48413922506801765</v>
      </c>
      <c r="Z420" s="185" t="s">
        <v>165</v>
      </c>
      <c r="AA420" s="106">
        <v>1.855705440070765</v>
      </c>
      <c r="AB420" s="160">
        <v>4</v>
      </c>
      <c r="AC420" s="211">
        <f>AA420/AB420</f>
        <v>0.4639263600176913</v>
      </c>
      <c r="AD420" s="16" t="s">
        <v>165</v>
      </c>
      <c r="AE420" s="106">
        <v>2.515217391304348</v>
      </c>
      <c r="AF420" s="65">
        <v>4</v>
      </c>
      <c r="AG420" s="56">
        <f>AE420/AF420</f>
        <v>0.628804347826087</v>
      </c>
      <c r="AH420" s="16" t="s">
        <v>165</v>
      </c>
      <c r="AI420" s="54">
        <v>1.85</v>
      </c>
      <c r="AJ420" s="55">
        <v>5</v>
      </c>
      <c r="AK420" s="56">
        <f>AI420/AJ420</f>
        <v>0.37</v>
      </c>
      <c r="AL420" s="16" t="s">
        <v>165</v>
      </c>
      <c r="AM420" s="54">
        <v>3.23</v>
      </c>
      <c r="AN420" s="55">
        <v>7</v>
      </c>
      <c r="AO420" s="56">
        <v>0.46</v>
      </c>
      <c r="AP420" s="16" t="s">
        <v>165</v>
      </c>
      <c r="AQ420" s="54">
        <v>1.18</v>
      </c>
      <c r="AR420" s="55">
        <v>4</v>
      </c>
      <c r="AS420" s="56">
        <v>0.29</v>
      </c>
      <c r="AT420" s="13"/>
      <c r="AU420" s="54"/>
      <c r="AV420" s="67"/>
      <c r="AW420" s="68"/>
      <c r="AX420" s="13"/>
      <c r="AY420" s="54"/>
      <c r="AZ420" s="62"/>
      <c r="BA420" s="56"/>
      <c r="BB420" s="13"/>
      <c r="BC420" s="126"/>
      <c r="BD420" s="65"/>
      <c r="BE420" s="56"/>
      <c r="BF420" s="169"/>
      <c r="BG420" s="189"/>
      <c r="BH420" s="189"/>
      <c r="BI420" s="190"/>
    </row>
    <row r="421" spans="1:61" s="187" customFormat="1" ht="12.75" customHeight="1">
      <c r="A421" s="546">
        <v>1</v>
      </c>
      <c r="B421" s="3" t="s">
        <v>93</v>
      </c>
      <c r="C421" s="49">
        <f>S421+W421+AA421+AE421+AI421+AM421+AQ421+AU421+AY421+BC421</f>
        <v>8.5625</v>
      </c>
      <c r="D421" s="51">
        <f>T421+X421+AB421+AF421+AJ421+AN421+AR421+AV421+AZ421+BD421</f>
        <v>11</v>
      </c>
      <c r="E421" s="305">
        <f>100*(C421/D421)</f>
        <v>77.8409090909091</v>
      </c>
      <c r="F421" s="239"/>
      <c r="G421" s="266"/>
      <c r="H421" s="289"/>
      <c r="I421" s="115"/>
      <c r="J421" s="116"/>
      <c r="K421" s="276"/>
      <c r="L421" s="122"/>
      <c r="M421" s="121"/>
      <c r="N421" s="435"/>
      <c r="O421" s="598">
        <f>C421+F421+I421+L421</f>
        <v>8.5625</v>
      </c>
      <c r="P421" s="600">
        <f>D421+G421+J421+M421</f>
        <v>11</v>
      </c>
      <c r="Q421" s="601">
        <f>100*O421/P421</f>
        <v>77.8409090909091</v>
      </c>
      <c r="R421" s="176"/>
      <c r="S421" s="439"/>
      <c r="T421" s="439"/>
      <c r="U421" s="538"/>
      <c r="V421" s="184" t="s">
        <v>165</v>
      </c>
      <c r="W421" s="106">
        <v>0.8125</v>
      </c>
      <c r="X421" s="160">
        <v>1</v>
      </c>
      <c r="Y421" s="56">
        <f>W421/X421</f>
        <v>0.8125</v>
      </c>
      <c r="Z421" s="176"/>
      <c r="AA421" s="59"/>
      <c r="AB421" s="66"/>
      <c r="AC421" s="56"/>
      <c r="AD421" s="13"/>
      <c r="AE421" s="59"/>
      <c r="AF421" s="132"/>
      <c r="AG421" s="56"/>
      <c r="AH421" s="13"/>
      <c r="AI421" s="54"/>
      <c r="AJ421" s="55"/>
      <c r="AK421" s="56"/>
      <c r="AL421" s="16" t="s">
        <v>165</v>
      </c>
      <c r="AM421" s="54">
        <v>2.61</v>
      </c>
      <c r="AN421" s="55">
        <v>3</v>
      </c>
      <c r="AO421" s="56">
        <v>0.87</v>
      </c>
      <c r="AP421" s="16" t="s">
        <v>165</v>
      </c>
      <c r="AQ421" s="54">
        <v>2.29</v>
      </c>
      <c r="AR421" s="55">
        <v>3</v>
      </c>
      <c r="AS421" s="56">
        <v>0.76</v>
      </c>
      <c r="AT421" s="16" t="s">
        <v>165</v>
      </c>
      <c r="AU421" s="54">
        <v>2.85</v>
      </c>
      <c r="AV421" s="55">
        <v>4</v>
      </c>
      <c r="AW421" s="56">
        <v>0.71</v>
      </c>
      <c r="AX421" s="13"/>
      <c r="AY421" s="80"/>
      <c r="AZ421" s="62"/>
      <c r="BA421" s="56"/>
      <c r="BB421" s="20"/>
      <c r="BC421" s="652"/>
      <c r="BD421" s="65"/>
      <c r="BE421" s="56"/>
      <c r="BF421" s="169"/>
      <c r="BG421" s="189"/>
      <c r="BH421" s="189"/>
      <c r="BI421" s="190"/>
    </row>
    <row r="422" spans="1:61" s="188" customFormat="1" ht="12.75" customHeight="1">
      <c r="A422" s="546">
        <v>1</v>
      </c>
      <c r="B422" s="3" t="s">
        <v>373</v>
      </c>
      <c r="C422" s="49">
        <f>W422+AA422+AE422+AI422+BC422</f>
        <v>12.205783208020051</v>
      </c>
      <c r="D422" s="51">
        <f>X422+AB422+AF422+AJ422+BD422</f>
        <v>19</v>
      </c>
      <c r="E422" s="305">
        <f>100*(C422/D422)</f>
        <v>64.24096425273711</v>
      </c>
      <c r="F422" s="103">
        <f>AU422+AY422</f>
        <v>2.42</v>
      </c>
      <c r="G422" s="212">
        <f>AV422+AZ422</f>
        <v>11</v>
      </c>
      <c r="H422" s="283">
        <f>100*(F422/G422)</f>
        <v>22</v>
      </c>
      <c r="I422" s="115"/>
      <c r="J422" s="116"/>
      <c r="K422" s="276"/>
      <c r="L422" s="122"/>
      <c r="M422" s="121"/>
      <c r="N422" s="435"/>
      <c r="O422" s="598">
        <f>C422+F422+I422+L422</f>
        <v>14.625783208020051</v>
      </c>
      <c r="P422" s="600">
        <f>D422+G422+J422+M422</f>
        <v>30</v>
      </c>
      <c r="Q422" s="601">
        <f>100*O422/P422</f>
        <v>48.752610693400165</v>
      </c>
      <c r="R422" s="588" t="s">
        <v>165</v>
      </c>
      <c r="S422" s="439"/>
      <c r="T422" s="439"/>
      <c r="U422" s="538"/>
      <c r="V422" s="184" t="s">
        <v>165</v>
      </c>
      <c r="W422" s="106">
        <v>0.8728070175438597</v>
      </c>
      <c r="X422" s="160">
        <v>2</v>
      </c>
      <c r="Y422" s="211">
        <f>W422/X422</f>
        <v>0.43640350877192985</v>
      </c>
      <c r="Z422" s="184" t="s">
        <v>165</v>
      </c>
      <c r="AA422" s="106">
        <v>1.2425</v>
      </c>
      <c r="AB422" s="160">
        <v>2</v>
      </c>
      <c r="AC422" s="211">
        <f>AA422/AB422</f>
        <v>0.62125</v>
      </c>
      <c r="AD422" s="184" t="s">
        <v>165</v>
      </c>
      <c r="AE422" s="156">
        <v>2.7904761904761903</v>
      </c>
      <c r="AF422" s="65">
        <v>3</v>
      </c>
      <c r="AG422" s="56">
        <f>AE422/AF422</f>
        <v>0.9301587301587301</v>
      </c>
      <c r="AH422" s="16" t="s">
        <v>165</v>
      </c>
      <c r="AI422" s="54">
        <v>0.63</v>
      </c>
      <c r="AJ422" s="55">
        <v>1</v>
      </c>
      <c r="AK422" s="56">
        <f>AI422/AJ422</f>
        <v>0.63</v>
      </c>
      <c r="AL422" s="13"/>
      <c r="AM422" s="54"/>
      <c r="AN422" s="55"/>
      <c r="AO422" s="56"/>
      <c r="AP422" s="13"/>
      <c r="AQ422" s="54"/>
      <c r="AR422" s="55"/>
      <c r="AS422" s="56"/>
      <c r="AT422" s="14" t="s">
        <v>163</v>
      </c>
      <c r="AU422" s="54">
        <v>0.92</v>
      </c>
      <c r="AV422" s="55">
        <v>2</v>
      </c>
      <c r="AW422" s="56">
        <v>0.46</v>
      </c>
      <c r="AX422" s="14" t="s">
        <v>163</v>
      </c>
      <c r="AY422" s="54">
        <v>1.5</v>
      </c>
      <c r="AZ422" s="62">
        <v>9</v>
      </c>
      <c r="BA422" s="56">
        <v>0.17</v>
      </c>
      <c r="BB422" s="16" t="s">
        <v>165</v>
      </c>
      <c r="BC422" s="126">
        <v>6.67</v>
      </c>
      <c r="BD422" s="65">
        <v>11</v>
      </c>
      <c r="BE422" s="56">
        <v>0.61</v>
      </c>
      <c r="BF422" s="169"/>
      <c r="BG422" s="189"/>
      <c r="BH422" s="189"/>
      <c r="BI422" s="190"/>
    </row>
    <row r="423" spans="1:61" s="187" customFormat="1" ht="12.75" customHeight="1">
      <c r="A423" s="546">
        <v>1</v>
      </c>
      <c r="B423" s="4" t="s">
        <v>235</v>
      </c>
      <c r="C423" s="49">
        <f>S423+W423+AA423+AE423+AI423+AM423+AQ423+AU423+AY423+BC423</f>
        <v>2.62</v>
      </c>
      <c r="D423" s="51">
        <f>T423+X423+AB423+AF423+AJ423+AN423+AR423+AV423+AZ423+BD423</f>
        <v>6</v>
      </c>
      <c r="E423" s="305">
        <f>100*(C423/D423)</f>
        <v>43.66666666666667</v>
      </c>
      <c r="F423" s="239"/>
      <c r="G423" s="266"/>
      <c r="H423" s="289"/>
      <c r="I423" s="115"/>
      <c r="J423" s="116"/>
      <c r="K423" s="276"/>
      <c r="L423" s="122"/>
      <c r="M423" s="121"/>
      <c r="N423" s="435"/>
      <c r="O423" s="598">
        <f>C423+F423+I423+L423</f>
        <v>2.62</v>
      </c>
      <c r="P423" s="600">
        <f>D423+G423+J423+M423</f>
        <v>6</v>
      </c>
      <c r="Q423" s="601">
        <f>100*O423/P423</f>
        <v>43.666666666666664</v>
      </c>
      <c r="R423" s="176"/>
      <c r="S423" s="439"/>
      <c r="T423" s="439"/>
      <c r="U423" s="538"/>
      <c r="V423" s="184" t="s">
        <v>165</v>
      </c>
      <c r="W423" s="180">
        <v>0.92</v>
      </c>
      <c r="X423" s="369">
        <v>1</v>
      </c>
      <c r="Y423" s="347">
        <f>W423/X423</f>
        <v>0.92</v>
      </c>
      <c r="Z423" s="16" t="s">
        <v>165</v>
      </c>
      <c r="AA423" s="106">
        <v>0.16</v>
      </c>
      <c r="AB423" s="160">
        <v>1</v>
      </c>
      <c r="AC423" s="211">
        <f>AA423/AB423</f>
        <v>0.16</v>
      </c>
      <c r="AD423" s="184" t="s">
        <v>165</v>
      </c>
      <c r="AE423" s="156">
        <v>0.55</v>
      </c>
      <c r="AF423" s="65">
        <v>1</v>
      </c>
      <c r="AG423" s="56">
        <f>AE423/AF423</f>
        <v>0.55</v>
      </c>
      <c r="AH423" s="13"/>
      <c r="AI423" s="54"/>
      <c r="AJ423" s="55"/>
      <c r="AK423" s="56"/>
      <c r="AL423" s="16" t="s">
        <v>165</v>
      </c>
      <c r="AM423" s="54">
        <v>0.3</v>
      </c>
      <c r="AN423" s="55">
        <v>1</v>
      </c>
      <c r="AO423" s="56">
        <v>0.3</v>
      </c>
      <c r="AP423" s="13"/>
      <c r="AQ423" s="54"/>
      <c r="AR423" s="55"/>
      <c r="AS423" s="56"/>
      <c r="AT423" s="16" t="s">
        <v>165</v>
      </c>
      <c r="AU423" s="54">
        <v>0.4</v>
      </c>
      <c r="AV423" s="55">
        <v>1</v>
      </c>
      <c r="AW423" s="56">
        <v>0.4</v>
      </c>
      <c r="AX423" s="16" t="s">
        <v>165</v>
      </c>
      <c r="AY423" s="54">
        <v>0.29</v>
      </c>
      <c r="AZ423" s="62">
        <v>1</v>
      </c>
      <c r="BA423" s="56">
        <v>0.29</v>
      </c>
      <c r="BB423" s="13"/>
      <c r="BC423" s="126"/>
      <c r="BD423" s="65"/>
      <c r="BE423" s="56"/>
      <c r="BF423" s="169"/>
      <c r="BG423" s="189"/>
      <c r="BH423" s="189"/>
      <c r="BI423" s="190"/>
    </row>
    <row r="424" spans="1:61" ht="12.75" customHeight="1">
      <c r="A424" s="546">
        <v>1</v>
      </c>
      <c r="B424" s="372" t="s">
        <v>734</v>
      </c>
      <c r="C424" s="49">
        <f>S424+W424+AA424+AE424+AI424+AM424+AQ424+AU424+AY424+BC424</f>
        <v>0.92</v>
      </c>
      <c r="D424" s="51">
        <f>T424+X424+AB424+AF424+AJ424+AN424+AR424+AV424+AZ424+BD424</f>
        <v>1</v>
      </c>
      <c r="E424" s="305">
        <f>100*(C424/D424)</f>
        <v>92</v>
      </c>
      <c r="F424" s="502"/>
      <c r="G424" s="498"/>
      <c r="H424" s="381"/>
      <c r="I424" s="382"/>
      <c r="J424" s="408"/>
      <c r="K424" s="381"/>
      <c r="L424" s="326"/>
      <c r="M424" s="380"/>
      <c r="N424" s="381"/>
      <c r="O424" s="598">
        <f>C424+F424+I424+L424</f>
        <v>0.92</v>
      </c>
      <c r="P424" s="600">
        <f>D424+G424+J424+M424</f>
        <v>1</v>
      </c>
      <c r="Q424" s="601">
        <f>100*O424/P424</f>
        <v>92</v>
      </c>
      <c r="R424" s="176"/>
      <c r="S424" s="439"/>
      <c r="T424" s="439"/>
      <c r="U424" s="538"/>
      <c r="V424" s="185" t="s">
        <v>165</v>
      </c>
      <c r="W424" s="106">
        <v>0.92</v>
      </c>
      <c r="X424" s="160">
        <v>1</v>
      </c>
      <c r="Y424" s="211">
        <f>W424/X424</f>
        <v>0.92</v>
      </c>
      <c r="Z424" s="321"/>
      <c r="AA424" s="371"/>
      <c r="AB424" s="319"/>
      <c r="AC424" s="376"/>
      <c r="AD424" s="321"/>
      <c r="AE424" s="160"/>
      <c r="AF424" s="160"/>
      <c r="AG424" s="166"/>
      <c r="AH424" s="13"/>
      <c r="AI424" s="374"/>
      <c r="AJ424" s="375"/>
      <c r="AK424" s="379"/>
      <c r="AL424" s="325"/>
      <c r="AM424" s="248"/>
      <c r="AN424" s="248"/>
      <c r="AO424" s="249"/>
      <c r="AP424" s="325"/>
      <c r="AQ424" s="248"/>
      <c r="AR424" s="248"/>
      <c r="AS424" s="249"/>
      <c r="AT424" s="325"/>
      <c r="AU424" s="248"/>
      <c r="AV424" s="248"/>
      <c r="AW424" s="249"/>
      <c r="AX424" s="325"/>
      <c r="AY424" s="248"/>
      <c r="AZ424" s="674"/>
      <c r="BA424" s="249"/>
      <c r="BB424" s="325"/>
      <c r="BC424" s="685"/>
      <c r="BD424" s="253"/>
      <c r="BE424" s="249"/>
      <c r="BF424" s="325"/>
      <c r="BG424" s="248"/>
      <c r="BH424" s="248"/>
      <c r="BI424" s="249"/>
    </row>
    <row r="425" spans="1:61" s="254" customFormat="1" ht="12.75" customHeight="1">
      <c r="A425" s="545">
        <v>1</v>
      </c>
      <c r="B425" s="226" t="s">
        <v>712</v>
      </c>
      <c r="C425" s="49">
        <f>S425+W425+AA425+AE425+AI425+AM425+AQ425+AU425+AY425+BC425</f>
        <v>1.5985714285714285</v>
      </c>
      <c r="D425" s="51">
        <f>T425+X425+AB425+AF425+AJ425+AN425+AR425+AV425+AZ425+BD425</f>
        <v>4</v>
      </c>
      <c r="E425" s="305">
        <f>100*(C425/D425)</f>
        <v>39.964285714285715</v>
      </c>
      <c r="F425" s="239"/>
      <c r="G425" s="266"/>
      <c r="H425" s="582"/>
      <c r="I425" s="268"/>
      <c r="J425" s="407"/>
      <c r="K425" s="270"/>
      <c r="L425" s="268"/>
      <c r="M425" s="269"/>
      <c r="N425" s="270"/>
      <c r="O425" s="598">
        <f>C425+F425+I425+L425</f>
        <v>1.5985714285714285</v>
      </c>
      <c r="P425" s="600">
        <f>D425+G425+J425+M425</f>
        <v>4</v>
      </c>
      <c r="Q425" s="601">
        <f>100*O425/P425</f>
        <v>39.964285714285715</v>
      </c>
      <c r="R425" s="176"/>
      <c r="S425" s="439"/>
      <c r="T425" s="439"/>
      <c r="U425" s="538"/>
      <c r="V425" s="185" t="s">
        <v>165</v>
      </c>
      <c r="W425" s="106">
        <v>0.32</v>
      </c>
      <c r="X425" s="160">
        <v>1</v>
      </c>
      <c r="Y425" s="211">
        <f>W425/X425</f>
        <v>0.32</v>
      </c>
      <c r="Z425" s="185" t="s">
        <v>165</v>
      </c>
      <c r="AA425" s="105">
        <v>0.17857142857142858</v>
      </c>
      <c r="AB425" s="160">
        <v>1</v>
      </c>
      <c r="AC425" s="211">
        <v>0.17857142857142858</v>
      </c>
      <c r="AD425" s="185" t="s">
        <v>165</v>
      </c>
      <c r="AE425" s="271">
        <v>0.94</v>
      </c>
      <c r="AF425" s="271">
        <v>1</v>
      </c>
      <c r="AG425" s="587"/>
      <c r="AH425" s="185" t="s">
        <v>165</v>
      </c>
      <c r="AI425" s="271">
        <v>0.16</v>
      </c>
      <c r="AJ425" s="271">
        <v>1</v>
      </c>
      <c r="AK425" s="259"/>
      <c r="AL425" s="256"/>
      <c r="AM425" s="253"/>
      <c r="AN425" s="253"/>
      <c r="AO425" s="259"/>
      <c r="AP425" s="256"/>
      <c r="AQ425" s="253"/>
      <c r="AR425" s="253"/>
      <c r="AS425" s="259"/>
      <c r="AT425" s="256"/>
      <c r="AU425" s="253"/>
      <c r="AV425" s="253"/>
      <c r="AW425" s="259"/>
      <c r="AX425" s="256"/>
      <c r="AY425" s="253"/>
      <c r="AZ425" s="674"/>
      <c r="BA425" s="259"/>
      <c r="BB425" s="256"/>
      <c r="BC425" s="669"/>
      <c r="BD425" s="253"/>
      <c r="BE425" s="259"/>
      <c r="BF425" s="256"/>
      <c r="BG425" s="253"/>
      <c r="BH425" s="253"/>
      <c r="BI425" s="259"/>
    </row>
    <row r="426" spans="1:61" s="254" customFormat="1" ht="12.75" customHeight="1">
      <c r="A426" s="546">
        <v>1</v>
      </c>
      <c r="B426" s="226" t="s">
        <v>708</v>
      </c>
      <c r="C426" s="49">
        <f>S426+W426+AA426+AE426+AI426+AM426+AQ426+AU426+AY426+BC426</f>
        <v>0.07142857142857142</v>
      </c>
      <c r="D426" s="51">
        <f>T426+X426+AB426+AF426+AJ426+AN426+AR426+AV426+AZ426+BD426</f>
        <v>1</v>
      </c>
      <c r="E426" s="305">
        <f>100*(C426/D426)</f>
        <v>7.142857142857142</v>
      </c>
      <c r="F426" s="239"/>
      <c r="G426" s="266"/>
      <c r="H426" s="582"/>
      <c r="I426" s="268"/>
      <c r="J426" s="407"/>
      <c r="K426" s="270"/>
      <c r="L426" s="268"/>
      <c r="M426" s="269"/>
      <c r="N426" s="270"/>
      <c r="O426" s="598">
        <f>C426+F426+I426+L426</f>
        <v>0.07142857142857142</v>
      </c>
      <c r="P426" s="600">
        <f>D426+G426+J426+M426</f>
        <v>1</v>
      </c>
      <c r="Q426" s="601">
        <f>100*O426/P426</f>
        <v>7.142857142857142</v>
      </c>
      <c r="R426" s="176"/>
      <c r="S426" s="439"/>
      <c r="T426" s="439"/>
      <c r="U426" s="538"/>
      <c r="V426" s="176"/>
      <c r="W426" s="59"/>
      <c r="X426" s="66"/>
      <c r="Y426" s="124"/>
      <c r="Z426" s="185" t="s">
        <v>165</v>
      </c>
      <c r="AA426" s="105">
        <v>0.07142857142857142</v>
      </c>
      <c r="AB426" s="160">
        <v>1</v>
      </c>
      <c r="AC426" s="211">
        <v>0.07142857142857142</v>
      </c>
      <c r="AD426" s="256"/>
      <c r="AE426" s="253"/>
      <c r="AF426" s="253"/>
      <c r="AG426" s="587"/>
      <c r="AH426" s="256"/>
      <c r="AI426" s="253"/>
      <c r="AJ426" s="253"/>
      <c r="AK426" s="259"/>
      <c r="AL426" s="256"/>
      <c r="AM426" s="253"/>
      <c r="AN426" s="253"/>
      <c r="AO426" s="259"/>
      <c r="AP426" s="256"/>
      <c r="AQ426" s="253"/>
      <c r="AR426" s="253"/>
      <c r="AS426" s="259"/>
      <c r="AT426" s="256"/>
      <c r="AU426" s="253"/>
      <c r="AV426" s="253"/>
      <c r="AW426" s="259"/>
      <c r="AX426" s="256"/>
      <c r="AY426" s="253"/>
      <c r="AZ426" s="674"/>
      <c r="BA426" s="259"/>
      <c r="BB426" s="256"/>
      <c r="BC426" s="669"/>
      <c r="BD426" s="253"/>
      <c r="BE426" s="259"/>
      <c r="BF426" s="256"/>
      <c r="BG426" s="253"/>
      <c r="BH426" s="253"/>
      <c r="BI426" s="259"/>
    </row>
    <row r="427" spans="1:61" s="187" customFormat="1" ht="12.75" customHeight="1">
      <c r="A427" s="546">
        <v>1</v>
      </c>
      <c r="B427" s="3" t="s">
        <v>104</v>
      </c>
      <c r="C427" s="49">
        <f>S427+W427+AA427+AE427+AI427+AM427+AQ427+AU427+AY427+BC427</f>
        <v>3.8099999999999996</v>
      </c>
      <c r="D427" s="51">
        <f>T427+X427+AB427+AF427+AJ427+AN427+AR427+AV427+AZ427+BD427</f>
        <v>4</v>
      </c>
      <c r="E427" s="305">
        <f>100*(C427/D427)</f>
        <v>95.24999999999999</v>
      </c>
      <c r="F427" s="239"/>
      <c r="G427" s="266"/>
      <c r="H427" s="289"/>
      <c r="I427" s="115"/>
      <c r="J427" s="116"/>
      <c r="K427" s="276"/>
      <c r="L427" s="122"/>
      <c r="M427" s="121"/>
      <c r="N427" s="435"/>
      <c r="O427" s="598">
        <f>C427+F427+I427+L427</f>
        <v>3.8099999999999996</v>
      </c>
      <c r="P427" s="600">
        <f>D427+G427+J427+M427</f>
        <v>4</v>
      </c>
      <c r="Q427" s="601">
        <f>100*O427/P427</f>
        <v>95.24999999999999</v>
      </c>
      <c r="R427" s="176"/>
      <c r="S427" s="439"/>
      <c r="T427" s="439"/>
      <c r="U427" s="538"/>
      <c r="V427" s="176"/>
      <c r="W427" s="59"/>
      <c r="X427" s="66"/>
      <c r="Y427" s="124"/>
      <c r="Z427" s="16" t="s">
        <v>165</v>
      </c>
      <c r="AA427" s="106">
        <v>1</v>
      </c>
      <c r="AB427" s="160">
        <v>1</v>
      </c>
      <c r="AC427" s="211">
        <f>AA427/AB427</f>
        <v>1</v>
      </c>
      <c r="AD427" s="184" t="s">
        <v>165</v>
      </c>
      <c r="AE427" s="156">
        <v>0.95</v>
      </c>
      <c r="AF427" s="65">
        <v>1</v>
      </c>
      <c r="AG427" s="56">
        <f>AE427/AF427</f>
        <v>0.95</v>
      </c>
      <c r="AH427" s="16" t="s">
        <v>165</v>
      </c>
      <c r="AI427" s="54">
        <v>0.89</v>
      </c>
      <c r="AJ427" s="55">
        <v>1</v>
      </c>
      <c r="AK427" s="56">
        <f>AI427/AJ427</f>
        <v>0.89</v>
      </c>
      <c r="AL427" s="13"/>
      <c r="AM427" s="54"/>
      <c r="AN427" s="55"/>
      <c r="AO427" s="56"/>
      <c r="AP427" s="16" t="s">
        <v>165</v>
      </c>
      <c r="AQ427" s="54">
        <v>0.97</v>
      </c>
      <c r="AR427" s="55">
        <v>1</v>
      </c>
      <c r="AS427" s="56">
        <v>0.97</v>
      </c>
      <c r="AT427" s="13"/>
      <c r="AU427" s="54"/>
      <c r="AV427" s="67"/>
      <c r="AW427" s="68"/>
      <c r="AX427" s="13"/>
      <c r="AY427" s="80"/>
      <c r="AZ427" s="62"/>
      <c r="BA427" s="56"/>
      <c r="BB427" s="13"/>
      <c r="BC427" s="126"/>
      <c r="BD427" s="65"/>
      <c r="BE427" s="56"/>
      <c r="BF427" s="169"/>
      <c r="BG427" s="189"/>
      <c r="BH427" s="189"/>
      <c r="BI427" s="190"/>
    </row>
    <row r="428" spans="1:61" ht="12.75" customHeight="1">
      <c r="A428" s="546">
        <v>1</v>
      </c>
      <c r="B428" s="3" t="s">
        <v>797</v>
      </c>
      <c r="C428" s="49">
        <f>S428+W428+AA428+AE428+AI428+AM428+AQ428+AU428+AY428+BC428</f>
        <v>0.81</v>
      </c>
      <c r="D428" s="51">
        <f>T428+X428+AB428+AF428+AJ428+AN428+AR428+AV428+AZ428+BD428</f>
        <v>1</v>
      </c>
      <c r="E428" s="305">
        <f>100*(C428/D428)</f>
        <v>81</v>
      </c>
      <c r="F428" s="239"/>
      <c r="G428" s="266"/>
      <c r="H428" s="289"/>
      <c r="I428" s="115"/>
      <c r="J428" s="116"/>
      <c r="K428" s="276"/>
      <c r="L428" s="122"/>
      <c r="M428" s="121"/>
      <c r="N428" s="435"/>
      <c r="O428" s="598">
        <f>C428+F428+I428+L428</f>
        <v>0.81</v>
      </c>
      <c r="P428" s="600">
        <f>D428+G428+J428+M428</f>
        <v>1</v>
      </c>
      <c r="Q428" s="601">
        <f>100*O428/P428</f>
        <v>81</v>
      </c>
      <c r="R428" s="16" t="s">
        <v>165</v>
      </c>
      <c r="S428" s="418">
        <v>0.81</v>
      </c>
      <c r="T428" s="369">
        <v>1</v>
      </c>
      <c r="U428" s="349">
        <f>S428/T428</f>
        <v>0.81</v>
      </c>
      <c r="V428" s="603"/>
      <c r="W428" s="238"/>
      <c r="X428" s="315"/>
      <c r="Y428" s="559"/>
      <c r="Z428" s="445"/>
      <c r="AA428" s="238"/>
      <c r="AB428" s="315"/>
      <c r="AC428" s="347"/>
      <c r="AD428" s="237"/>
      <c r="AE428" s="181"/>
      <c r="AF428" s="337"/>
      <c r="AG428" s="347"/>
      <c r="AH428" s="13"/>
      <c r="AI428" s="54"/>
      <c r="AJ428" s="55"/>
      <c r="AK428" s="56"/>
      <c r="AL428" s="13"/>
      <c r="AM428" s="54"/>
      <c r="AN428" s="55"/>
      <c r="AO428" s="56"/>
      <c r="AP428" s="20"/>
      <c r="AQ428" s="54"/>
      <c r="AR428" s="55"/>
      <c r="AS428" s="56"/>
      <c r="AT428" s="13"/>
      <c r="AU428" s="54"/>
      <c r="AV428" s="55"/>
      <c r="AW428" s="56"/>
      <c r="AX428" s="152"/>
      <c r="AY428" s="182"/>
      <c r="AZ428" s="675"/>
      <c r="BA428" s="168"/>
      <c r="BB428" s="152"/>
      <c r="BC428" s="686"/>
      <c r="BD428" s="663"/>
      <c r="BE428" s="168"/>
      <c r="BF428" s="169"/>
      <c r="BG428" s="248"/>
      <c r="BH428" s="248"/>
      <c r="BI428" s="249"/>
    </row>
    <row r="429" spans="1:61" s="254" customFormat="1" ht="12.75" customHeight="1">
      <c r="A429" s="545">
        <v>1</v>
      </c>
      <c r="B429" s="226" t="s">
        <v>709</v>
      </c>
      <c r="C429" s="49">
        <f>S429+W429+AA429+AE429+AI429+AM429+AQ429+AU429+AY429+BC429</f>
        <v>0.07142857142857142</v>
      </c>
      <c r="D429" s="51">
        <f>T429+X429+AB429+AF429+AJ429+AN429+AR429+AV429+AZ429+BD429</f>
        <v>2</v>
      </c>
      <c r="E429" s="305">
        <f>100*(C429/D429)</f>
        <v>3.571428571428571</v>
      </c>
      <c r="F429" s="239"/>
      <c r="G429" s="266"/>
      <c r="H429" s="582"/>
      <c r="I429" s="268"/>
      <c r="J429" s="407"/>
      <c r="K429" s="270"/>
      <c r="L429" s="268"/>
      <c r="M429" s="269"/>
      <c r="N429" s="270"/>
      <c r="O429" s="598">
        <f>C429+F429+I429+L429</f>
        <v>0.07142857142857142</v>
      </c>
      <c r="P429" s="600">
        <f>D429+G429+J429+M429</f>
        <v>2</v>
      </c>
      <c r="Q429" s="601">
        <f>100*O429/P429</f>
        <v>3.571428571428571</v>
      </c>
      <c r="R429" s="176"/>
      <c r="S429" s="439"/>
      <c r="T429" s="439"/>
      <c r="U429" s="538"/>
      <c r="V429" s="176"/>
      <c r="W429" s="59"/>
      <c r="X429" s="66"/>
      <c r="Y429" s="211"/>
      <c r="Z429" s="185" t="s">
        <v>165</v>
      </c>
      <c r="AA429" s="105">
        <v>0.07142857142857142</v>
      </c>
      <c r="AB429" s="160">
        <v>2</v>
      </c>
      <c r="AC429" s="211">
        <v>0.03571428571428571</v>
      </c>
      <c r="AD429" s="256"/>
      <c r="AE429" s="253"/>
      <c r="AF429" s="253"/>
      <c r="AG429" s="587"/>
      <c r="AH429" s="256"/>
      <c r="AI429" s="253"/>
      <c r="AJ429" s="253"/>
      <c r="AK429" s="259"/>
      <c r="AL429" s="256"/>
      <c r="AM429" s="253"/>
      <c r="AN429" s="253"/>
      <c r="AO429" s="259"/>
      <c r="AP429" s="256"/>
      <c r="AQ429" s="253"/>
      <c r="AR429" s="253"/>
      <c r="AS429" s="259"/>
      <c r="AT429" s="256"/>
      <c r="AU429" s="253"/>
      <c r="AV429" s="253"/>
      <c r="AW429" s="259"/>
      <c r="AX429" s="256"/>
      <c r="AY429" s="253"/>
      <c r="AZ429" s="674"/>
      <c r="BA429" s="259"/>
      <c r="BB429" s="256"/>
      <c r="BC429" s="669"/>
      <c r="BD429" s="253"/>
      <c r="BE429" s="259"/>
      <c r="BF429" s="256"/>
      <c r="BG429" s="253"/>
      <c r="BH429" s="253"/>
      <c r="BI429" s="259"/>
    </row>
    <row r="430" spans="1:61" ht="12" customHeight="1">
      <c r="A430" s="547">
        <v>1</v>
      </c>
      <c r="B430" s="574" t="s">
        <v>815</v>
      </c>
      <c r="C430" s="49">
        <f>S430+W430+AA430+AE430+AI430+AM430+AQ430+AU430+AY430+BC430</f>
        <v>0.18181818181818182</v>
      </c>
      <c r="D430" s="51">
        <f>T430+X430+AB430+AF430+AJ430+AN430+AR430+AV430+AZ430+BD430</f>
        <v>1</v>
      </c>
      <c r="E430" s="305">
        <f>100*(C430/D430)</f>
        <v>18.181818181818183</v>
      </c>
      <c r="F430" s="614"/>
      <c r="G430" s="258"/>
      <c r="H430" s="615"/>
      <c r="I430" s="214"/>
      <c r="J430" s="610"/>
      <c r="K430" s="611"/>
      <c r="L430" s="612"/>
      <c r="M430" s="613"/>
      <c r="N430" s="448"/>
      <c r="O430" s="71"/>
      <c r="P430" s="72"/>
      <c r="Q430" s="73"/>
      <c r="R430" s="16" t="s">
        <v>165</v>
      </c>
      <c r="S430" s="589">
        <v>0.18181818181818182</v>
      </c>
      <c r="T430" s="590">
        <v>1</v>
      </c>
      <c r="U430" s="57">
        <f>S430/T430</f>
        <v>0.18181818181818182</v>
      </c>
      <c r="V430" s="20"/>
      <c r="W430" s="54"/>
      <c r="X430" s="55"/>
      <c r="Y430" s="56"/>
      <c r="Z430" s="13"/>
      <c r="AA430" s="54"/>
      <c r="AB430" s="55"/>
      <c r="AC430" s="56"/>
      <c r="AD430" s="152"/>
      <c r="AE430" s="182"/>
      <c r="AF430" s="167"/>
      <c r="AG430" s="168"/>
      <c r="AH430" s="152"/>
      <c r="AI430" s="182"/>
      <c r="AJ430" s="167"/>
      <c r="AK430" s="168"/>
      <c r="AL430" s="169"/>
      <c r="AM430" s="248"/>
      <c r="AN430" s="248"/>
      <c r="AO430" s="249"/>
      <c r="AP430" s="325"/>
      <c r="AQ430" s="248"/>
      <c r="AR430" s="248"/>
      <c r="AS430" s="249"/>
      <c r="AT430" s="325"/>
      <c r="AU430" s="248"/>
      <c r="AV430" s="248"/>
      <c r="AW430" s="249"/>
      <c r="AX430" s="325"/>
      <c r="AY430" s="248"/>
      <c r="AZ430" s="674"/>
      <c r="BA430" s="249"/>
      <c r="BB430" s="325"/>
      <c r="BC430" s="685"/>
      <c r="BD430" s="253"/>
      <c r="BE430" s="249"/>
      <c r="BF430" s="325"/>
      <c r="BG430" s="248"/>
      <c r="BH430" s="248"/>
      <c r="BI430" s="249"/>
    </row>
    <row r="431" spans="1:61" ht="12.75" customHeight="1">
      <c r="A431" s="546">
        <v>1</v>
      </c>
      <c r="B431" s="226" t="s">
        <v>773</v>
      </c>
      <c r="C431" s="49">
        <f>S431+W431+AA431+AE431+AI431+AM431+AQ431+AU431+AY431+BC431</f>
        <v>0.827177033492823</v>
      </c>
      <c r="D431" s="51">
        <f>T431+X431+AB431+AF431+AJ431+AN431+AR431+AV431+AZ431+BD431</f>
        <v>4</v>
      </c>
      <c r="E431" s="305">
        <f>100*(C431/D431)</f>
        <v>20.679425837320576</v>
      </c>
      <c r="F431" s="453"/>
      <c r="G431" s="496"/>
      <c r="H431" s="448"/>
      <c r="I431" s="453"/>
      <c r="J431" s="449"/>
      <c r="K431" s="462"/>
      <c r="L431" s="423"/>
      <c r="M431" s="454"/>
      <c r="N431" s="455"/>
      <c r="O431" s="598">
        <f>C431+F431+I431+L431</f>
        <v>0.827177033492823</v>
      </c>
      <c r="P431" s="600">
        <f>D431+G431+J431+M431</f>
        <v>4</v>
      </c>
      <c r="Q431" s="601">
        <f>100*O431/P431</f>
        <v>20.679425837320576</v>
      </c>
      <c r="R431" s="16" t="s">
        <v>165</v>
      </c>
      <c r="S431" s="589">
        <v>0.6545454545454545</v>
      </c>
      <c r="T431" s="590">
        <v>2</v>
      </c>
      <c r="U431" s="57">
        <f>S431/T431</f>
        <v>0.32727272727272727</v>
      </c>
      <c r="V431" s="185" t="s">
        <v>165</v>
      </c>
      <c r="W431" s="106">
        <v>0.1726315789473684</v>
      </c>
      <c r="X431" s="160">
        <v>2</v>
      </c>
      <c r="Y431" s="211">
        <f>W431/X431</f>
        <v>0.0863157894736842</v>
      </c>
      <c r="Z431" s="241"/>
      <c r="AA431" s="242"/>
      <c r="AB431" s="233"/>
      <c r="AC431" s="431"/>
      <c r="AD431" s="241"/>
      <c r="AE431" s="242"/>
      <c r="AF431" s="236"/>
      <c r="AG431" s="249"/>
      <c r="AH431" s="325"/>
      <c r="AI431" s="248"/>
      <c r="AJ431" s="248"/>
      <c r="AK431" s="249"/>
      <c r="AL431" s="325"/>
      <c r="AM431" s="248"/>
      <c r="AN431" s="248"/>
      <c r="AO431" s="249"/>
      <c r="AP431" s="325"/>
      <c r="AQ431" s="248"/>
      <c r="AR431" s="248"/>
      <c r="AS431" s="249"/>
      <c r="AT431" s="325"/>
      <c r="AU431" s="248"/>
      <c r="AV431" s="248"/>
      <c r="AW431" s="249"/>
      <c r="AX431" s="325"/>
      <c r="AY431" s="248"/>
      <c r="AZ431" s="674"/>
      <c r="BA431" s="249"/>
      <c r="BB431" s="325"/>
      <c r="BC431" s="685"/>
      <c r="BD431" s="253"/>
      <c r="BE431" s="249"/>
      <c r="BF431" s="325"/>
      <c r="BG431" s="248"/>
      <c r="BH431" s="248"/>
      <c r="BI431" s="249"/>
    </row>
    <row r="432" spans="1:61" ht="12.75" customHeight="1">
      <c r="A432" s="546">
        <v>1</v>
      </c>
      <c r="B432" s="226" t="s">
        <v>772</v>
      </c>
      <c r="C432" s="49">
        <f>S432+W432+AA432+AE432+AI432+AM432+AQ432+AU432+AY432+BC432</f>
        <v>0.7142857142857143</v>
      </c>
      <c r="D432" s="51">
        <f>T432+X432+AB432+AF432+AJ432+AN432+AR432+AV432+AZ432+BD432</f>
        <v>2</v>
      </c>
      <c r="E432" s="305">
        <f>100*(C432/D432)</f>
        <v>35.714285714285715</v>
      </c>
      <c r="F432" s="453"/>
      <c r="G432" s="496"/>
      <c r="H432" s="448"/>
      <c r="I432" s="453"/>
      <c r="J432" s="449"/>
      <c r="K432" s="462"/>
      <c r="L432" s="423"/>
      <c r="M432" s="454"/>
      <c r="N432" s="455"/>
      <c r="O432" s="598">
        <f>C432+F432+I432+L432</f>
        <v>0.7142857142857143</v>
      </c>
      <c r="P432" s="600">
        <f>D432+G432+J432+M432</f>
        <v>2</v>
      </c>
      <c r="Q432" s="601">
        <f>100*O432/P432</f>
        <v>35.714285714285715</v>
      </c>
      <c r="R432" s="16" t="s">
        <v>165</v>
      </c>
      <c r="S432" s="238">
        <v>0.5</v>
      </c>
      <c r="T432" s="315">
        <v>1</v>
      </c>
      <c r="U432" s="349">
        <f>S432/T432</f>
        <v>0.5</v>
      </c>
      <c r="V432" s="185" t="s">
        <v>165</v>
      </c>
      <c r="W432" s="106">
        <v>0.21428571428571427</v>
      </c>
      <c r="X432" s="160">
        <v>1</v>
      </c>
      <c r="Y432" s="211">
        <f>W432/X432</f>
        <v>0.21428571428571427</v>
      </c>
      <c r="Z432" s="241"/>
      <c r="AA432" s="242"/>
      <c r="AB432" s="233"/>
      <c r="AC432" s="431"/>
      <c r="AD432" s="241"/>
      <c r="AE432" s="242"/>
      <c r="AF432" s="236"/>
      <c r="AG432" s="249"/>
      <c r="AH432" s="325"/>
      <c r="AI432" s="248"/>
      <c r="AJ432" s="248"/>
      <c r="AK432" s="249"/>
      <c r="AL432" s="325"/>
      <c r="AM432" s="248"/>
      <c r="AN432" s="248"/>
      <c r="AO432" s="249"/>
      <c r="AP432" s="325"/>
      <c r="AQ432" s="248"/>
      <c r="AR432" s="248"/>
      <c r="AS432" s="249"/>
      <c r="AT432" s="325"/>
      <c r="AU432" s="248"/>
      <c r="AV432" s="248"/>
      <c r="AW432" s="249"/>
      <c r="AX432" s="325"/>
      <c r="AY432" s="248"/>
      <c r="AZ432" s="674"/>
      <c r="BA432" s="249"/>
      <c r="BB432" s="325"/>
      <c r="BC432" s="685"/>
      <c r="BD432" s="253"/>
      <c r="BE432" s="249"/>
      <c r="BF432" s="325"/>
      <c r="BG432" s="248"/>
      <c r="BH432" s="248"/>
      <c r="BI432" s="249"/>
    </row>
    <row r="433" spans="1:61" ht="12.75" customHeight="1">
      <c r="A433" s="546">
        <v>1</v>
      </c>
      <c r="B433" s="226" t="s">
        <v>767</v>
      </c>
      <c r="C433" s="49">
        <f>S433+W433+AA433+AE433+AI433+AM433+AQ433+AU433+AY433+BC433</f>
        <v>1.6578947368421053</v>
      </c>
      <c r="D433" s="51">
        <f>T433+X433+AB433+AF433+AJ433+AN433+AR433+AV433+AZ433+BD433</f>
        <v>2</v>
      </c>
      <c r="E433" s="305">
        <f>100*(C433/D433)</f>
        <v>82.89473684210526</v>
      </c>
      <c r="F433" s="453"/>
      <c r="G433" s="496"/>
      <c r="H433" s="448"/>
      <c r="I433" s="453"/>
      <c r="J433" s="449"/>
      <c r="K433" s="462"/>
      <c r="L433" s="423"/>
      <c r="M433" s="454"/>
      <c r="N433" s="455"/>
      <c r="O433" s="598">
        <f>C433+F433+I433+L433</f>
        <v>1.6578947368421053</v>
      </c>
      <c r="P433" s="600">
        <f>D433+G433+J433+M433</f>
        <v>2</v>
      </c>
      <c r="Q433" s="601">
        <f>100*O433/P433</f>
        <v>82.89473684210526</v>
      </c>
      <c r="R433" s="16" t="s">
        <v>165</v>
      </c>
      <c r="S433" s="589">
        <v>1</v>
      </c>
      <c r="T433" s="590">
        <v>1</v>
      </c>
      <c r="U433" s="57">
        <f>S433/T433</f>
        <v>1</v>
      </c>
      <c r="V433" s="185" t="s">
        <v>165</v>
      </c>
      <c r="W433" s="106">
        <v>0.6578947368421053</v>
      </c>
      <c r="X433" s="160">
        <v>1</v>
      </c>
      <c r="Y433" s="211">
        <f>W433/X433</f>
        <v>0.6578947368421053</v>
      </c>
      <c r="Z433" s="241"/>
      <c r="AA433" s="242"/>
      <c r="AB433" s="233"/>
      <c r="AC433" s="431"/>
      <c r="AD433" s="241"/>
      <c r="AE433" s="242"/>
      <c r="AF433" s="236"/>
      <c r="AG433" s="249"/>
      <c r="AH433" s="325"/>
      <c r="AI433" s="248"/>
      <c r="AJ433" s="248"/>
      <c r="AK433" s="249"/>
      <c r="AL433" s="325"/>
      <c r="AM433" s="248"/>
      <c r="AN433" s="248"/>
      <c r="AO433" s="249"/>
      <c r="AP433" s="325"/>
      <c r="AQ433" s="248"/>
      <c r="AR433" s="248"/>
      <c r="AS433" s="249"/>
      <c r="AT433" s="325"/>
      <c r="AU433" s="248"/>
      <c r="AV433" s="248"/>
      <c r="AW433" s="249"/>
      <c r="AX433" s="325"/>
      <c r="AY433" s="248"/>
      <c r="AZ433" s="674"/>
      <c r="BA433" s="249"/>
      <c r="BB433" s="325"/>
      <c r="BC433" s="685"/>
      <c r="BD433" s="253"/>
      <c r="BE433" s="249"/>
      <c r="BF433" s="325"/>
      <c r="BG433" s="248"/>
      <c r="BH433" s="248"/>
      <c r="BI433" s="249"/>
    </row>
    <row r="434" spans="1:81" s="187" customFormat="1" ht="12.75" customHeight="1">
      <c r="A434" s="545">
        <v>1</v>
      </c>
      <c r="B434" s="91" t="s">
        <v>390</v>
      </c>
      <c r="C434" s="49">
        <f>S434+W434+AA434+AE434+AI434+AM434+AQ434+AU434+AY434+BC434</f>
        <v>1.2142857142857142</v>
      </c>
      <c r="D434" s="51">
        <f>T434+X434+AB434+AF434+AJ434+AN434+AR434+AV434+AZ434+BD434</f>
        <v>4</v>
      </c>
      <c r="E434" s="305">
        <f>100*(C434/D434)</f>
        <v>30.357142857142854</v>
      </c>
      <c r="F434" s="239"/>
      <c r="G434" s="266"/>
      <c r="H434" s="566"/>
      <c r="I434" s="252"/>
      <c r="J434" s="412"/>
      <c r="K434" s="458"/>
      <c r="L434" s="262"/>
      <c r="M434" s="114"/>
      <c r="N434" s="512"/>
      <c r="O434" s="598">
        <f>C434+F434+I434+L434</f>
        <v>1.2142857142857142</v>
      </c>
      <c r="P434" s="600">
        <f>D434+G434+J434+M434</f>
        <v>4</v>
      </c>
      <c r="Q434" s="601">
        <f>100*O434/P434</f>
        <v>30.357142857142854</v>
      </c>
      <c r="R434" s="176"/>
      <c r="S434" s="439"/>
      <c r="T434" s="439"/>
      <c r="U434" s="538"/>
      <c r="V434" s="176"/>
      <c r="W434" s="59"/>
      <c r="X434" s="66"/>
      <c r="Y434" s="124"/>
      <c r="Z434" s="185" t="s">
        <v>165</v>
      </c>
      <c r="AA434" s="105">
        <v>0.21428571428571427</v>
      </c>
      <c r="AB434" s="160">
        <v>1</v>
      </c>
      <c r="AC434" s="211">
        <v>0.21428571428571427</v>
      </c>
      <c r="AD434" s="185" t="s">
        <v>165</v>
      </c>
      <c r="AE434" s="105">
        <v>1</v>
      </c>
      <c r="AF434" s="160">
        <v>3</v>
      </c>
      <c r="AG434" s="56">
        <f>AE434/AF434</f>
        <v>0.3333333333333333</v>
      </c>
      <c r="AH434" s="263"/>
      <c r="AI434" s="90"/>
      <c r="AJ434" s="90"/>
      <c r="AK434" s="650"/>
      <c r="AL434" s="739"/>
      <c r="AM434" s="95"/>
      <c r="AN434" s="83"/>
      <c r="AO434" s="102"/>
      <c r="AP434" s="93"/>
      <c r="AQ434" s="83"/>
      <c r="AR434" s="83"/>
      <c r="AS434" s="56"/>
      <c r="AT434" s="572"/>
      <c r="AU434" s="89"/>
      <c r="AV434" s="97"/>
      <c r="AW434" s="56"/>
      <c r="AX434" s="152"/>
      <c r="AY434" s="83"/>
      <c r="AZ434" s="83"/>
      <c r="BA434" s="102"/>
      <c r="BB434" s="93"/>
      <c r="BC434" s="86"/>
      <c r="BD434" s="369"/>
      <c r="BE434" s="102"/>
      <c r="BF434" s="169"/>
      <c r="BG434" s="83"/>
      <c r="BH434" s="83"/>
      <c r="BI434" s="102"/>
      <c r="BJ434" s="87"/>
      <c r="BK434" s="87"/>
      <c r="BL434" s="87"/>
      <c r="BM434" s="87"/>
      <c r="BN434" s="87"/>
      <c r="BO434" s="87"/>
      <c r="BP434" s="87"/>
      <c r="BQ434" s="87"/>
      <c r="BR434" s="87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</row>
    <row r="435" spans="1:61" s="394" customFormat="1" ht="12.75" customHeight="1">
      <c r="A435" s="546">
        <v>1</v>
      </c>
      <c r="B435" s="226" t="s">
        <v>747</v>
      </c>
      <c r="C435" s="49">
        <f>S435+W435+AA435+AE435+AI435+AM435+AQ435+AU435+AY435+BC435</f>
        <v>0.75</v>
      </c>
      <c r="D435" s="51">
        <f>T435+X435+AB435+AF435+AJ435+AN435+AR435+AV435+AZ435+BD435</f>
        <v>1</v>
      </c>
      <c r="E435" s="305">
        <f>100*(C435/D435)</f>
        <v>75</v>
      </c>
      <c r="F435" s="502"/>
      <c r="G435" s="498"/>
      <c r="H435" s="328"/>
      <c r="I435" s="327"/>
      <c r="J435" s="408"/>
      <c r="K435" s="328"/>
      <c r="L435" s="382"/>
      <c r="M435" s="384"/>
      <c r="N435" s="513"/>
      <c r="O435" s="598">
        <f>C435+F435+I435+L435</f>
        <v>0.75</v>
      </c>
      <c r="P435" s="600">
        <f>D435+G435+J435+M435</f>
        <v>1</v>
      </c>
      <c r="Q435" s="601">
        <f>100*O435/P435</f>
        <v>75</v>
      </c>
      <c r="R435" s="176"/>
      <c r="S435" s="439"/>
      <c r="T435" s="439"/>
      <c r="U435" s="538"/>
      <c r="V435" s="185" t="s">
        <v>165</v>
      </c>
      <c r="W435" s="106">
        <v>0.75</v>
      </c>
      <c r="X435" s="160">
        <v>1</v>
      </c>
      <c r="Y435" s="211">
        <f>W435/X435</f>
        <v>0.75</v>
      </c>
      <c r="Z435" s="322"/>
      <c r="AA435" s="319"/>
      <c r="AB435" s="319"/>
      <c r="AC435" s="399"/>
      <c r="AD435" s="322"/>
      <c r="AE435" s="338"/>
      <c r="AF435" s="160"/>
      <c r="AG435" s="166"/>
      <c r="AH435" s="466"/>
      <c r="AI435" s="398"/>
      <c r="AJ435" s="375"/>
      <c r="AK435" s="386"/>
      <c r="AL435" s="403"/>
      <c r="AM435" s="338"/>
      <c r="AN435" s="338"/>
      <c r="AO435" s="402"/>
      <c r="AP435" s="403"/>
      <c r="AQ435" s="338"/>
      <c r="AR435" s="338"/>
      <c r="AS435" s="402"/>
      <c r="AT435" s="403"/>
      <c r="AU435" s="338"/>
      <c r="AV435" s="338"/>
      <c r="AW435" s="402"/>
      <c r="AX435" s="403"/>
      <c r="AY435" s="338"/>
      <c r="AZ435" s="676"/>
      <c r="BA435" s="402"/>
      <c r="BB435" s="403"/>
      <c r="BC435" s="671"/>
      <c r="BD435" s="338"/>
      <c r="BE435" s="402"/>
      <c r="BF435" s="403"/>
      <c r="BG435" s="338"/>
      <c r="BH435" s="338"/>
      <c r="BI435" s="402"/>
    </row>
    <row r="436" spans="1:61" s="187" customFormat="1" ht="12.75" customHeight="1">
      <c r="A436" s="546">
        <v>1</v>
      </c>
      <c r="B436" s="574" t="s">
        <v>799</v>
      </c>
      <c r="C436" s="49">
        <f>S436+W436+AA436+AE436+AI436+AM436+AQ436+AU436+AY436+BC436</f>
        <v>0.4</v>
      </c>
      <c r="D436" s="51">
        <f>T436+X436+AB436+AF436+AJ436+AN436+AR436+AV436+AZ436+BD436</f>
        <v>1</v>
      </c>
      <c r="E436" s="305">
        <f>100*(C436/D436)</f>
        <v>40</v>
      </c>
      <c r="F436" s="326"/>
      <c r="G436" s="380"/>
      <c r="H436" s="381"/>
      <c r="I436" s="326"/>
      <c r="J436" s="380"/>
      <c r="K436" s="381"/>
      <c r="L436" s="564"/>
      <c r="M436" s="565"/>
      <c r="N436" s="381"/>
      <c r="O436" s="598">
        <f>C436+F436+I436+L436</f>
        <v>0.4</v>
      </c>
      <c r="P436" s="600">
        <f>D436+G436+J436+M436</f>
        <v>1</v>
      </c>
      <c r="Q436" s="601">
        <f>100*O436/P436</f>
        <v>40</v>
      </c>
      <c r="R436" s="185" t="s">
        <v>165</v>
      </c>
      <c r="S436" s="554">
        <v>0.4</v>
      </c>
      <c r="T436" s="555">
        <v>1</v>
      </c>
      <c r="U436" s="602">
        <f>S436/T436</f>
        <v>0.4</v>
      </c>
      <c r="V436" s="321"/>
      <c r="W436" s="371"/>
      <c r="X436" s="189"/>
      <c r="Y436" s="713"/>
      <c r="Z436" s="194"/>
      <c r="AA436" s="189"/>
      <c r="AB436" s="189"/>
      <c r="AC436" s="190"/>
      <c r="AD436" s="194"/>
      <c r="AE436" s="189"/>
      <c r="AF436" s="189"/>
      <c r="AG436" s="190"/>
      <c r="AH436" s="194"/>
      <c r="AI436" s="189"/>
      <c r="AJ436" s="189"/>
      <c r="AK436" s="190"/>
      <c r="AL436" s="194"/>
      <c r="AM436" s="189"/>
      <c r="AN436" s="189"/>
      <c r="AO436" s="190"/>
      <c r="AP436" s="194"/>
      <c r="AQ436" s="189"/>
      <c r="AR436" s="189"/>
      <c r="AS436" s="190"/>
      <c r="AT436" s="194"/>
      <c r="AU436" s="189"/>
      <c r="AV436" s="189"/>
      <c r="AW436" s="190"/>
      <c r="AX436" s="194"/>
      <c r="AY436" s="189"/>
      <c r="AZ436" s="676"/>
      <c r="BA436" s="190"/>
      <c r="BB436" s="194"/>
      <c r="BC436" s="192"/>
      <c r="BD436" s="338"/>
      <c r="BE436" s="190"/>
      <c r="BF436" s="194"/>
      <c r="BG436" s="189"/>
      <c r="BH436" s="189"/>
      <c r="BI436" s="190"/>
    </row>
    <row r="437" spans="1:61" ht="12.75" customHeight="1">
      <c r="A437" s="546">
        <v>1</v>
      </c>
      <c r="B437" s="226" t="s">
        <v>777</v>
      </c>
      <c r="C437" s="49">
        <f>S437+W437+AA437+AE437+AI437+AM437+AQ437+AU437+AY437+BC437</f>
        <v>0.02631578947368421</v>
      </c>
      <c r="D437" s="51">
        <f>T437+X437+AB437+AF437+AJ437+AN437+AR437+AV437+AZ437+BD437</f>
        <v>1</v>
      </c>
      <c r="E437" s="305">
        <f>100*(C437/D437)</f>
        <v>2.631578947368421</v>
      </c>
      <c r="F437" s="453"/>
      <c r="G437" s="496"/>
      <c r="H437" s="448"/>
      <c r="I437" s="453"/>
      <c r="J437" s="449"/>
      <c r="K437" s="462"/>
      <c r="L437" s="423"/>
      <c r="M437" s="454"/>
      <c r="N437" s="455"/>
      <c r="O437" s="598">
        <f>C437+F437+I437+L437</f>
        <v>0.02631578947368421</v>
      </c>
      <c r="P437" s="600">
        <f>D437+G437+J437+M437</f>
        <v>1</v>
      </c>
      <c r="Q437" s="601">
        <f>100*O437/P437</f>
        <v>2.631578947368421</v>
      </c>
      <c r="R437" s="444"/>
      <c r="S437" s="58"/>
      <c r="T437" s="227"/>
      <c r="U437" s="76"/>
      <c r="V437" s="184" t="s">
        <v>165</v>
      </c>
      <c r="W437" s="106">
        <v>0.02631578947368421</v>
      </c>
      <c r="X437" s="160">
        <v>1</v>
      </c>
      <c r="Y437" s="211">
        <f>W437/X437</f>
        <v>0.02631578947368421</v>
      </c>
      <c r="Z437" s="241"/>
      <c r="AA437" s="242"/>
      <c r="AB437" s="233"/>
      <c r="AC437" s="431"/>
      <c r="AD437" s="241"/>
      <c r="AE437" s="242"/>
      <c r="AF437" s="236"/>
      <c r="AG437" s="249"/>
      <c r="AH437" s="325"/>
      <c r="AI437" s="248"/>
      <c r="AJ437" s="248"/>
      <c r="AK437" s="249"/>
      <c r="AL437" s="325"/>
      <c r="AM437" s="248"/>
      <c r="AN437" s="248"/>
      <c r="AO437" s="249"/>
      <c r="AP437" s="325"/>
      <c r="AQ437" s="248"/>
      <c r="AR437" s="248"/>
      <c r="AS437" s="249"/>
      <c r="AT437" s="325"/>
      <c r="AU437" s="248"/>
      <c r="AV437" s="248"/>
      <c r="AW437" s="249"/>
      <c r="AX437" s="325"/>
      <c r="AY437" s="248"/>
      <c r="AZ437" s="674"/>
      <c r="BA437" s="249"/>
      <c r="BB437" s="325"/>
      <c r="BC437" s="685"/>
      <c r="BD437" s="253"/>
      <c r="BE437" s="249"/>
      <c r="BF437" s="325"/>
      <c r="BG437" s="248"/>
      <c r="BH437" s="248"/>
      <c r="BI437" s="249"/>
    </row>
    <row r="438" spans="1:81" s="187" customFormat="1" ht="12.75" customHeight="1">
      <c r="A438" s="546">
        <v>1</v>
      </c>
      <c r="B438" s="91" t="s">
        <v>393</v>
      </c>
      <c r="C438" s="49">
        <f>S438+W438+AA438+AE438+AI438+AM438+AQ438+AU438+AY438+BC438</f>
        <v>3.2979366028708132</v>
      </c>
      <c r="D438" s="51">
        <f>T438+X438+AB438+AF438+AJ438+AN438+AR438+AV438+AZ438+BD438</f>
        <v>7</v>
      </c>
      <c r="E438" s="305">
        <f>100*(C438/D438)</f>
        <v>47.11338004101162</v>
      </c>
      <c r="F438" s="239"/>
      <c r="G438" s="266"/>
      <c r="H438" s="566"/>
      <c r="I438" s="252"/>
      <c r="J438" s="412"/>
      <c r="K438" s="458"/>
      <c r="L438" s="262"/>
      <c r="M438" s="114"/>
      <c r="N438" s="512"/>
      <c r="O438" s="598">
        <f>C438+F438+I438+L438</f>
        <v>3.2979366028708132</v>
      </c>
      <c r="P438" s="600">
        <f>D438+G438+J438+M438</f>
        <v>7</v>
      </c>
      <c r="Q438" s="601">
        <f>100*O438/P438</f>
        <v>47.11338004101162</v>
      </c>
      <c r="R438" s="16" t="s">
        <v>165</v>
      </c>
      <c r="S438" s="589">
        <v>1.721590909090909</v>
      </c>
      <c r="T438" s="590">
        <v>3</v>
      </c>
      <c r="U438" s="57">
        <f>S438/T438</f>
        <v>0.5738636363636364</v>
      </c>
      <c r="V438" s="16" t="s">
        <v>165</v>
      </c>
      <c r="W438" s="106">
        <v>0.2727272727272727</v>
      </c>
      <c r="X438" s="319">
        <v>1</v>
      </c>
      <c r="Y438" s="56">
        <f>W438/X438</f>
        <v>0.2727272727272727</v>
      </c>
      <c r="Z438" s="176"/>
      <c r="AA438" s="59"/>
      <c r="AB438" s="66"/>
      <c r="AC438" s="56"/>
      <c r="AD438" s="184" t="s">
        <v>165</v>
      </c>
      <c r="AE438" s="156">
        <v>1.3036184210526316</v>
      </c>
      <c r="AF438" s="65">
        <v>3</v>
      </c>
      <c r="AG438" s="56">
        <f>AE438/AF438</f>
        <v>0.43453947368421053</v>
      </c>
      <c r="AH438" s="263"/>
      <c r="AI438" s="90"/>
      <c r="AJ438" s="90"/>
      <c r="AK438" s="264"/>
      <c r="AL438" s="739"/>
      <c r="AM438" s="95"/>
      <c r="AN438" s="83"/>
      <c r="AO438" s="102"/>
      <c r="AP438" s="93"/>
      <c r="AQ438" s="83"/>
      <c r="AR438" s="83"/>
      <c r="AS438" s="56"/>
      <c r="AT438" s="572"/>
      <c r="AU438" s="89"/>
      <c r="AV438" s="97"/>
      <c r="AW438" s="56"/>
      <c r="AX438" s="152"/>
      <c r="AY438" s="83"/>
      <c r="AZ438" s="83"/>
      <c r="BA438" s="102"/>
      <c r="BB438" s="93"/>
      <c r="BC438" s="86"/>
      <c r="BD438" s="369"/>
      <c r="BE438" s="102"/>
      <c r="BF438" s="169"/>
      <c r="BG438" s="83"/>
      <c r="BH438" s="83"/>
      <c r="BI438" s="102"/>
      <c r="BJ438" s="87"/>
      <c r="BK438" s="87"/>
      <c r="BL438" s="87"/>
      <c r="BM438" s="87"/>
      <c r="BN438" s="87"/>
      <c r="BO438" s="87"/>
      <c r="BP438" s="87"/>
      <c r="BQ438" s="87"/>
      <c r="BR438" s="87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</row>
    <row r="439" spans="1:61" s="188" customFormat="1" ht="12.75" customHeight="1">
      <c r="A439" s="546">
        <v>1</v>
      </c>
      <c r="B439" s="3" t="s">
        <v>342</v>
      </c>
      <c r="C439" s="49">
        <f>S439+W439+AA439+AE439+AI439+AM439+AQ439+AU439+AY439+BC439</f>
        <v>2.2569017094017094</v>
      </c>
      <c r="D439" s="51">
        <f>T439+X439+AB439+AF439+AJ439+AN439+AR439+AV439+AZ439+BD439</f>
        <v>17</v>
      </c>
      <c r="E439" s="305">
        <f>100*(C439/D439)</f>
        <v>13.27589240824535</v>
      </c>
      <c r="F439" s="239"/>
      <c r="G439" s="266"/>
      <c r="H439" s="289"/>
      <c r="I439" s="115"/>
      <c r="J439" s="116"/>
      <c r="K439" s="276"/>
      <c r="L439" s="122"/>
      <c r="M439" s="121"/>
      <c r="N439" s="435"/>
      <c r="O439" s="598">
        <f>C439+F439+I439+L439</f>
        <v>2.2569017094017094</v>
      </c>
      <c r="P439" s="600">
        <f>D439+G439+J439+M439</f>
        <v>17</v>
      </c>
      <c r="Q439" s="601">
        <f>100*O439/P439</f>
        <v>13.27589240824535</v>
      </c>
      <c r="R439" s="16" t="s">
        <v>165</v>
      </c>
      <c r="S439" s="418">
        <v>0.25</v>
      </c>
      <c r="T439" s="369">
        <v>1</v>
      </c>
      <c r="U439" s="349">
        <f>S439/T439</f>
        <v>0.25</v>
      </c>
      <c r="V439" s="185" t="s">
        <v>165</v>
      </c>
      <c r="W439" s="418">
        <v>0.55</v>
      </c>
      <c r="X439" s="315">
        <v>3</v>
      </c>
      <c r="Y439" s="347">
        <v>0.184</v>
      </c>
      <c r="Z439" s="16" t="s">
        <v>165</v>
      </c>
      <c r="AA439" s="332">
        <v>0.5496794871794872</v>
      </c>
      <c r="AB439" s="333">
        <v>5</v>
      </c>
      <c r="AC439" s="346">
        <f>AA439/AB439</f>
        <v>0.10993589743589745</v>
      </c>
      <c r="AD439" s="184" t="s">
        <v>165</v>
      </c>
      <c r="AE439" s="156">
        <v>0.5872222222222223</v>
      </c>
      <c r="AF439" s="65">
        <v>5</v>
      </c>
      <c r="AG439" s="56">
        <f>AE439/AF439</f>
        <v>0.11744444444444446</v>
      </c>
      <c r="AH439" s="16" t="s">
        <v>165</v>
      </c>
      <c r="AI439" s="54">
        <v>0.32</v>
      </c>
      <c r="AJ439" s="55">
        <v>3</v>
      </c>
      <c r="AK439" s="56">
        <f>AI439/AJ439</f>
        <v>0.10666666666666667</v>
      </c>
      <c r="AL439" s="13"/>
      <c r="AM439" s="54"/>
      <c r="AN439" s="55"/>
      <c r="AO439" s="56"/>
      <c r="AP439" s="20"/>
      <c r="AQ439" s="54"/>
      <c r="AR439" s="55"/>
      <c r="AS439" s="56"/>
      <c r="AT439" s="13"/>
      <c r="AU439" s="54"/>
      <c r="AV439" s="55"/>
      <c r="AW439" s="56"/>
      <c r="AX439" s="20"/>
      <c r="AY439" s="80"/>
      <c r="AZ439" s="62"/>
      <c r="BA439" s="56"/>
      <c r="BB439" s="20"/>
      <c r="BC439" s="652"/>
      <c r="BD439" s="65"/>
      <c r="BE439" s="56"/>
      <c r="BF439" s="169"/>
      <c r="BG439" s="189"/>
      <c r="BH439" s="189"/>
      <c r="BI439" s="190"/>
    </row>
    <row r="440" spans="1:61" s="188" customFormat="1" ht="12.75" customHeight="1">
      <c r="A440" s="546">
        <v>1</v>
      </c>
      <c r="B440" s="3" t="s">
        <v>180</v>
      </c>
      <c r="C440" s="49">
        <f>S440+W440+AA440+AE440+AI440+AM440+AQ440+AU440+AY440+BC440</f>
        <v>18.457751175553035</v>
      </c>
      <c r="D440" s="51">
        <f>T440+X440+AB440+AF440+AJ440+AN440+AR440+AV440+AZ440+BD440</f>
        <v>28</v>
      </c>
      <c r="E440" s="305">
        <f>100*(C440/D440)</f>
        <v>65.9205399126894</v>
      </c>
      <c r="F440" s="239"/>
      <c r="G440" s="266"/>
      <c r="H440" s="289"/>
      <c r="I440" s="115"/>
      <c r="J440" s="116"/>
      <c r="K440" s="276"/>
      <c r="L440" s="122"/>
      <c r="M440" s="121"/>
      <c r="N440" s="435"/>
      <c r="O440" s="598">
        <f>C440+F440+I440+L440</f>
        <v>18.457751175553035</v>
      </c>
      <c r="P440" s="600">
        <f>D440+G440+J440+M440</f>
        <v>28</v>
      </c>
      <c r="Q440" s="601">
        <f>100*O440/P440</f>
        <v>65.9205399126894</v>
      </c>
      <c r="R440" s="16" t="s">
        <v>165</v>
      </c>
      <c r="S440" s="238">
        <v>1.7575757575757576</v>
      </c>
      <c r="T440" s="315">
        <v>2</v>
      </c>
      <c r="U440" s="57">
        <f>S440/T440</f>
        <v>0.8787878787878788</v>
      </c>
      <c r="V440" s="184" t="s">
        <v>165</v>
      </c>
      <c r="W440" s="106">
        <v>4.961860399662258</v>
      </c>
      <c r="X440" s="160">
        <v>8</v>
      </c>
      <c r="Y440" s="211">
        <f>W440/X440</f>
        <v>0.6202325499577822</v>
      </c>
      <c r="Z440" s="185" t="s">
        <v>165</v>
      </c>
      <c r="AA440" s="105">
        <v>3.5183150183150187</v>
      </c>
      <c r="AB440" s="160">
        <v>5</v>
      </c>
      <c r="AC440" s="211">
        <v>0.7036630036630037</v>
      </c>
      <c r="AD440" s="184" t="s">
        <v>165</v>
      </c>
      <c r="AE440" s="156">
        <v>2.55</v>
      </c>
      <c r="AF440" s="65">
        <v>4</v>
      </c>
      <c r="AG440" s="56">
        <f>AE440/AF440</f>
        <v>0.6375</v>
      </c>
      <c r="AH440" s="16" t="s">
        <v>165</v>
      </c>
      <c r="AI440" s="54">
        <v>1.68</v>
      </c>
      <c r="AJ440" s="55">
        <v>3</v>
      </c>
      <c r="AK440" s="56">
        <f>AI440/AJ440</f>
        <v>0.5599999999999999</v>
      </c>
      <c r="AL440" s="16" t="s">
        <v>165</v>
      </c>
      <c r="AM440" s="54">
        <v>3.99</v>
      </c>
      <c r="AN440" s="55">
        <v>6</v>
      </c>
      <c r="AO440" s="56">
        <v>0.67</v>
      </c>
      <c r="AP440" s="13"/>
      <c r="AQ440" s="54"/>
      <c r="AR440" s="55"/>
      <c r="AS440" s="56"/>
      <c r="AT440" s="13"/>
      <c r="AU440" s="54"/>
      <c r="AV440" s="67"/>
      <c r="AW440" s="68"/>
      <c r="AX440" s="13"/>
      <c r="AY440" s="54"/>
      <c r="AZ440" s="62"/>
      <c r="BA440" s="56"/>
      <c r="BB440" s="20"/>
      <c r="BC440" s="652"/>
      <c r="BD440" s="65"/>
      <c r="BE440" s="56"/>
      <c r="BF440" s="169"/>
      <c r="BG440" s="189"/>
      <c r="BH440" s="189"/>
      <c r="BI440" s="190"/>
    </row>
    <row r="441" spans="1:61" s="187" customFormat="1" ht="12.75" customHeight="1">
      <c r="A441" s="546">
        <v>1</v>
      </c>
      <c r="B441" s="3" t="s">
        <v>117</v>
      </c>
      <c r="C441" s="49">
        <f>S441+W441+AA441+AE441+AI441+AM441+AQ441+AU441+AY441+BC441</f>
        <v>0.8572727272727273</v>
      </c>
      <c r="D441" s="51">
        <f>T441+X441+AB441+AF441+AJ441+AN441+AR441+AV441+AZ441+BD441</f>
        <v>4</v>
      </c>
      <c r="E441" s="305">
        <f>100*(C441/D441)</f>
        <v>21.431818181818183</v>
      </c>
      <c r="F441" s="239"/>
      <c r="G441" s="266"/>
      <c r="H441" s="289"/>
      <c r="I441" s="115"/>
      <c r="J441" s="116"/>
      <c r="K441" s="276"/>
      <c r="L441" s="122"/>
      <c r="M441" s="121"/>
      <c r="N441" s="435"/>
      <c r="O441" s="598">
        <f>C441+F441+I441+L441</f>
        <v>0.8572727272727273</v>
      </c>
      <c r="P441" s="600">
        <f>D441+G441+J441+M441</f>
        <v>4</v>
      </c>
      <c r="Q441" s="601">
        <f>100*O441/P441</f>
        <v>21.431818181818183</v>
      </c>
      <c r="R441" s="176"/>
      <c r="S441" s="439"/>
      <c r="T441" s="439"/>
      <c r="U441" s="538"/>
      <c r="V441" s="16" t="s">
        <v>165</v>
      </c>
      <c r="W441" s="106">
        <v>0.22727272727272727</v>
      </c>
      <c r="X441" s="319">
        <v>1</v>
      </c>
      <c r="Y441" s="56">
        <f>W441/X441</f>
        <v>0.22727272727272727</v>
      </c>
      <c r="Z441" s="176"/>
      <c r="AA441" s="59"/>
      <c r="AB441" s="66"/>
      <c r="AC441" s="56"/>
      <c r="AD441" s="13"/>
      <c r="AE441" s="59"/>
      <c r="AF441" s="132"/>
      <c r="AG441" s="56"/>
      <c r="AH441" s="13"/>
      <c r="AI441" s="54"/>
      <c r="AJ441" s="55"/>
      <c r="AK441" s="56"/>
      <c r="AL441" s="13"/>
      <c r="AM441" s="54"/>
      <c r="AN441" s="55"/>
      <c r="AO441" s="56"/>
      <c r="AP441" s="16" t="s">
        <v>165</v>
      </c>
      <c r="AQ441" s="54">
        <v>0.63</v>
      </c>
      <c r="AR441" s="55">
        <v>3</v>
      </c>
      <c r="AS441" s="56">
        <v>0.21</v>
      </c>
      <c r="AT441" s="13"/>
      <c r="AU441" s="54"/>
      <c r="AV441" s="67"/>
      <c r="AW441" s="68"/>
      <c r="AX441" s="13"/>
      <c r="AY441" s="54"/>
      <c r="AZ441" s="62"/>
      <c r="BA441" s="56"/>
      <c r="BB441" s="20"/>
      <c r="BC441" s="652"/>
      <c r="BD441" s="65"/>
      <c r="BE441" s="56"/>
      <c r="BF441" s="169"/>
      <c r="BG441" s="189"/>
      <c r="BH441" s="189"/>
      <c r="BI441" s="190"/>
    </row>
    <row r="442" spans="1:61" s="193" customFormat="1" ht="12.75" customHeight="1">
      <c r="A442" s="546">
        <v>1</v>
      </c>
      <c r="B442" s="28" t="s">
        <v>489</v>
      </c>
      <c r="C442" s="49">
        <f>S442+W442+AA442+AE442+AI442+AM442+AQ442+AU442+AY442+BC442</f>
        <v>0.6116666666666667</v>
      </c>
      <c r="D442" s="51">
        <f>T442+X442+AB442+AF442+AJ442+AN442+AR442+AV442+AZ442+BD442</f>
        <v>3</v>
      </c>
      <c r="E442" s="305">
        <f>100*(C442/D442)</f>
        <v>20.38888888888889</v>
      </c>
      <c r="F442" s="239"/>
      <c r="G442" s="266"/>
      <c r="H442" s="303"/>
      <c r="I442" s="275"/>
      <c r="J442" s="414"/>
      <c r="K442" s="296"/>
      <c r="L442" s="286"/>
      <c r="M442" s="287"/>
      <c r="N442" s="282"/>
      <c r="O442" s="598">
        <f>C442+F442+I442+L442</f>
        <v>0.6116666666666667</v>
      </c>
      <c r="P442" s="600">
        <f>D442+G442+J442+M442</f>
        <v>3</v>
      </c>
      <c r="Q442" s="601">
        <f>100*O442/P442</f>
        <v>20.38888888888889</v>
      </c>
      <c r="R442" s="176"/>
      <c r="S442" s="439"/>
      <c r="T442" s="439"/>
      <c r="U442" s="538"/>
      <c r="V442" s="184" t="s">
        <v>165</v>
      </c>
      <c r="W442" s="180">
        <v>0.08</v>
      </c>
      <c r="X442" s="369">
        <v>1</v>
      </c>
      <c r="Y442" s="347">
        <f>W442/X442</f>
        <v>0.08</v>
      </c>
      <c r="Z442" s="185" t="s">
        <v>165</v>
      </c>
      <c r="AA442" s="59">
        <v>0.2916666666666667</v>
      </c>
      <c r="AB442" s="65">
        <v>1</v>
      </c>
      <c r="AC442" s="56">
        <f>AA442/AB442</f>
        <v>0.2916666666666667</v>
      </c>
      <c r="AD442" s="185" t="s">
        <v>165</v>
      </c>
      <c r="AE442" s="126">
        <v>0.24</v>
      </c>
      <c r="AF442" s="128">
        <v>1</v>
      </c>
      <c r="AG442" s="68">
        <f>AE442/AF442</f>
        <v>0.24</v>
      </c>
      <c r="AH442" s="127"/>
      <c r="AI442" s="69"/>
      <c r="AJ442" s="69"/>
      <c r="AK442" s="144"/>
      <c r="AL442" s="127"/>
      <c r="AM442" s="69"/>
      <c r="AN442" s="69"/>
      <c r="AO442" s="144"/>
      <c r="AP442" s="127"/>
      <c r="AQ442" s="69"/>
      <c r="AR442" s="69"/>
      <c r="AS442" s="144"/>
      <c r="AT442" s="127"/>
      <c r="AU442" s="69"/>
      <c r="AV442" s="69"/>
      <c r="AW442" s="197"/>
      <c r="AX442" s="196"/>
      <c r="AY442" s="192"/>
      <c r="AZ442" s="676"/>
      <c r="BA442" s="197"/>
      <c r="BB442" s="196"/>
      <c r="BC442" s="192"/>
      <c r="BD442" s="203"/>
      <c r="BE442" s="197"/>
      <c r="BF442" s="196"/>
      <c r="BG442" s="192"/>
      <c r="BH442" s="192"/>
      <c r="BI442" s="197"/>
    </row>
    <row r="443" spans="1:61" ht="12.75" customHeight="1">
      <c r="A443" s="546">
        <v>1</v>
      </c>
      <c r="B443" s="226" t="s">
        <v>790</v>
      </c>
      <c r="C443" s="49">
        <f>S443+W443+AA443+AE443+AI443+AM443+AQ443+AU443+AY443+BC443</f>
        <v>1.12</v>
      </c>
      <c r="D443" s="51">
        <f>T443+X443+AB443+AF443+AJ443+AN443+AR443+AV443+AZ443+BD443</f>
        <v>2</v>
      </c>
      <c r="E443" s="305">
        <f>100*(C443/D443)</f>
        <v>56.00000000000001</v>
      </c>
      <c r="F443" s="239"/>
      <c r="G443" s="266"/>
      <c r="H443" s="303"/>
      <c r="I443" s="275"/>
      <c r="J443" s="414"/>
      <c r="K443" s="296"/>
      <c r="L443" s="286"/>
      <c r="M443" s="287"/>
      <c r="N443" s="282"/>
      <c r="O443" s="598">
        <f>C443+F443+I443+L443</f>
        <v>1.12</v>
      </c>
      <c r="P443" s="600">
        <f>D443+G443+J443+M443</f>
        <v>2</v>
      </c>
      <c r="Q443" s="601">
        <f>100*O443/P443</f>
        <v>56.00000000000001</v>
      </c>
      <c r="R443" s="185" t="s">
        <v>165</v>
      </c>
      <c r="S443" s="54">
        <v>0.5</v>
      </c>
      <c r="T443" s="128">
        <v>1</v>
      </c>
      <c r="U443" s="57">
        <v>0.5</v>
      </c>
      <c r="V443" s="185" t="s">
        <v>165</v>
      </c>
      <c r="W443" s="106">
        <v>0.62</v>
      </c>
      <c r="X443" s="160">
        <v>1</v>
      </c>
      <c r="Y443" s="211">
        <f>W443/X443</f>
        <v>0.62</v>
      </c>
      <c r="Z443" s="321"/>
      <c r="AA443" s="371"/>
      <c r="AB443" s="319"/>
      <c r="AC443" s="376"/>
      <c r="AD443" s="321"/>
      <c r="AE443" s="160"/>
      <c r="AF443" s="160"/>
      <c r="AG443" s="166"/>
      <c r="AH443" s="13"/>
      <c r="AI443" s="374"/>
      <c r="AJ443" s="375"/>
      <c r="AK443" s="379"/>
      <c r="AL443" s="325"/>
      <c r="AM443" s="248"/>
      <c r="AN443" s="248"/>
      <c r="AO443" s="249"/>
      <c r="AP443" s="325"/>
      <c r="AQ443" s="248"/>
      <c r="AR443" s="248"/>
      <c r="AS443" s="249"/>
      <c r="AT443" s="325"/>
      <c r="AU443" s="248"/>
      <c r="AV443" s="248"/>
      <c r="AW443" s="249"/>
      <c r="AX443" s="325"/>
      <c r="AY443" s="248"/>
      <c r="AZ443" s="674"/>
      <c r="BA443" s="249"/>
      <c r="BB443" s="325"/>
      <c r="BC443" s="685"/>
      <c r="BD443" s="253"/>
      <c r="BE443" s="249"/>
      <c r="BF443" s="325"/>
      <c r="BG443" s="248"/>
      <c r="BH443" s="248"/>
      <c r="BI443" s="249"/>
    </row>
    <row r="444" spans="1:61" s="187" customFormat="1" ht="12.75" customHeight="1">
      <c r="A444" s="546">
        <v>1</v>
      </c>
      <c r="B444" s="3" t="s">
        <v>234</v>
      </c>
      <c r="C444" s="49">
        <f>S444+W444+AA444+AE444+AI444+AM444+AQ444+AU444+AY444+BC444</f>
        <v>2.8136974789915965</v>
      </c>
      <c r="D444" s="51">
        <f>T444+X444+AB444+AF444+AJ444+AN444+AR444+AV444+AZ444+BD444</f>
        <v>5</v>
      </c>
      <c r="E444" s="305">
        <f>100*(C444/D444)</f>
        <v>56.27394957983193</v>
      </c>
      <c r="F444" s="239"/>
      <c r="G444" s="266"/>
      <c r="H444" s="289"/>
      <c r="I444" s="115"/>
      <c r="J444" s="116"/>
      <c r="K444" s="276"/>
      <c r="L444" s="122"/>
      <c r="M444" s="121"/>
      <c r="N444" s="435"/>
      <c r="O444" s="598">
        <f>C444+F444+I444+L444</f>
        <v>2.8136974789915965</v>
      </c>
      <c r="P444" s="600">
        <f>D444+G444+J444+M444</f>
        <v>5</v>
      </c>
      <c r="Q444" s="601">
        <f>100*O444/P444</f>
        <v>56.273949579831935</v>
      </c>
      <c r="R444" s="176"/>
      <c r="S444" s="439"/>
      <c r="T444" s="439"/>
      <c r="U444" s="538"/>
      <c r="V444" s="185" t="s">
        <v>165</v>
      </c>
      <c r="W444" s="106">
        <v>0.35</v>
      </c>
      <c r="X444" s="160">
        <v>1</v>
      </c>
      <c r="Y444" s="211">
        <f>W444/X444</f>
        <v>0.35</v>
      </c>
      <c r="Z444" s="185" t="s">
        <v>165</v>
      </c>
      <c r="AA444" s="105">
        <v>0.5294117647058824</v>
      </c>
      <c r="AB444" s="160">
        <v>1</v>
      </c>
      <c r="AC444" s="56">
        <f>AA444/AB444</f>
        <v>0.5294117647058824</v>
      </c>
      <c r="AD444" s="13"/>
      <c r="AE444" s="59"/>
      <c r="AF444" s="132"/>
      <c r="AG444" s="56"/>
      <c r="AH444" s="16" t="s">
        <v>165</v>
      </c>
      <c r="AI444" s="64">
        <v>0.7142857142857143</v>
      </c>
      <c r="AJ444" s="55">
        <v>1</v>
      </c>
      <c r="AK444" s="56">
        <f>AI444/AJ444</f>
        <v>0.7142857142857143</v>
      </c>
      <c r="AL444" s="16" t="s">
        <v>165</v>
      </c>
      <c r="AM444" s="54">
        <v>0.78</v>
      </c>
      <c r="AN444" s="55">
        <v>1</v>
      </c>
      <c r="AO444" s="56">
        <v>0.78</v>
      </c>
      <c r="AP444" s="13"/>
      <c r="AQ444" s="54"/>
      <c r="AR444" s="55"/>
      <c r="AS444" s="56"/>
      <c r="AT444" s="16" t="s">
        <v>165</v>
      </c>
      <c r="AU444" s="54">
        <v>0.44</v>
      </c>
      <c r="AV444" s="55">
        <v>1</v>
      </c>
      <c r="AW444" s="56">
        <v>0.44</v>
      </c>
      <c r="AX444" s="13"/>
      <c r="AY444" s="80"/>
      <c r="AZ444" s="62"/>
      <c r="BA444" s="56"/>
      <c r="BB444" s="13"/>
      <c r="BC444" s="126"/>
      <c r="BD444" s="65"/>
      <c r="BE444" s="56"/>
      <c r="BF444" s="169"/>
      <c r="BG444" s="189"/>
      <c r="BH444" s="189"/>
      <c r="BI444" s="190"/>
    </row>
    <row r="445" spans="1:61" s="188" customFormat="1" ht="12.75" customHeight="1">
      <c r="A445" s="546">
        <v>1</v>
      </c>
      <c r="B445" s="3" t="s">
        <v>187</v>
      </c>
      <c r="C445" s="49">
        <f>S445+W445+AA445+AE445+AI445+AM445+AQ445+AU445+AY445+BC445</f>
        <v>3.3640601503759395</v>
      </c>
      <c r="D445" s="51">
        <f>T445+X445+AB445+AF445+AJ445+AN445+AR445+AV445+AZ445+BD445</f>
        <v>8</v>
      </c>
      <c r="E445" s="305">
        <f>100*(C445/D445)</f>
        <v>42.05075187969924</v>
      </c>
      <c r="F445" s="239"/>
      <c r="G445" s="266"/>
      <c r="H445" s="289"/>
      <c r="I445" s="115"/>
      <c r="J445" s="116"/>
      <c r="K445" s="276"/>
      <c r="L445" s="122"/>
      <c r="M445" s="121"/>
      <c r="N445" s="435"/>
      <c r="O445" s="598">
        <f>C445+F445+I445+L445</f>
        <v>3.3640601503759395</v>
      </c>
      <c r="P445" s="600">
        <f>D445+G445+J445+M445</f>
        <v>8</v>
      </c>
      <c r="Q445" s="601">
        <f>100*O445/P445</f>
        <v>42.05075187969924</v>
      </c>
      <c r="R445" s="588" t="s">
        <v>165</v>
      </c>
      <c r="S445" s="439"/>
      <c r="T445" s="439"/>
      <c r="U445" s="538"/>
      <c r="V445" s="184" t="s">
        <v>165</v>
      </c>
      <c r="W445" s="106">
        <v>0.6326315789473684</v>
      </c>
      <c r="X445" s="160">
        <v>2</v>
      </c>
      <c r="Y445" s="211">
        <f>W445/X445</f>
        <v>0.3163157894736842</v>
      </c>
      <c r="Z445" s="185" t="s">
        <v>165</v>
      </c>
      <c r="AA445" s="105">
        <v>0.8214285714285714</v>
      </c>
      <c r="AB445" s="160">
        <v>2</v>
      </c>
      <c r="AC445" s="211">
        <v>0.4107142857142857</v>
      </c>
      <c r="AD445" s="185" t="s">
        <v>165</v>
      </c>
      <c r="AE445" s="105">
        <v>0.59</v>
      </c>
      <c r="AF445" s="160">
        <v>1</v>
      </c>
      <c r="AG445" s="56">
        <f>AE445/AF445</f>
        <v>0.59</v>
      </c>
      <c r="AH445" s="16" t="s">
        <v>165</v>
      </c>
      <c r="AI445" s="54">
        <v>0.56</v>
      </c>
      <c r="AJ445" s="55">
        <v>1</v>
      </c>
      <c r="AK445" s="56">
        <f>AI445/AJ445</f>
        <v>0.56</v>
      </c>
      <c r="AL445" s="16" t="s">
        <v>165</v>
      </c>
      <c r="AM445" s="54">
        <v>0.76</v>
      </c>
      <c r="AN445" s="55">
        <v>2</v>
      </c>
      <c r="AO445" s="56">
        <v>0.38</v>
      </c>
      <c r="AP445" s="13"/>
      <c r="AQ445" s="54"/>
      <c r="AR445" s="55"/>
      <c r="AS445" s="56"/>
      <c r="AT445" s="13"/>
      <c r="AU445" s="54"/>
      <c r="AV445" s="67"/>
      <c r="AW445" s="68"/>
      <c r="AX445" s="13"/>
      <c r="AY445" s="80"/>
      <c r="AZ445" s="62"/>
      <c r="BA445" s="56"/>
      <c r="BB445" s="13"/>
      <c r="BC445" s="126"/>
      <c r="BD445" s="65"/>
      <c r="BE445" s="56"/>
      <c r="BF445" s="169"/>
      <c r="BG445" s="189"/>
      <c r="BH445" s="189"/>
      <c r="BI445" s="190"/>
    </row>
    <row r="446" spans="1:61" s="188" customFormat="1" ht="12.75" customHeight="1">
      <c r="A446" s="546">
        <v>1</v>
      </c>
      <c r="B446" s="4" t="s">
        <v>123</v>
      </c>
      <c r="C446" s="49">
        <f>S446+W446+AA446+AE446+AI446+AM446+AQ446+AU446+AY446+BC446</f>
        <v>3.68</v>
      </c>
      <c r="D446" s="51">
        <f>T446+X446+AB446+AF446+AJ446+AN446+AR446+AV446+AZ446+BD446</f>
        <v>5</v>
      </c>
      <c r="E446" s="305">
        <f>100*(C446/D446)</f>
        <v>73.6</v>
      </c>
      <c r="F446" s="239"/>
      <c r="G446" s="266"/>
      <c r="H446" s="289"/>
      <c r="I446" s="115"/>
      <c r="J446" s="116"/>
      <c r="K446" s="276"/>
      <c r="L446" s="122"/>
      <c r="M446" s="121"/>
      <c r="N446" s="435"/>
      <c r="O446" s="598">
        <f>C446+F446+I446+L446</f>
        <v>3.68</v>
      </c>
      <c r="P446" s="600">
        <f>D446+G446+J446+M446</f>
        <v>5</v>
      </c>
      <c r="Q446" s="601">
        <f>100*O446/P446</f>
        <v>73.6</v>
      </c>
      <c r="R446" s="176"/>
      <c r="S446" s="439"/>
      <c r="T446" s="439"/>
      <c r="U446" s="538"/>
      <c r="V446" s="176"/>
      <c r="W446" s="59"/>
      <c r="X446" s="66"/>
      <c r="Y446" s="124"/>
      <c r="Z446" s="185" t="s">
        <v>165</v>
      </c>
      <c r="AA446" s="106">
        <v>0.48</v>
      </c>
      <c r="AB446" s="160">
        <v>1</v>
      </c>
      <c r="AC446" s="211">
        <f>AA446/AB446</f>
        <v>0.48</v>
      </c>
      <c r="AD446" s="13"/>
      <c r="AE446" s="59"/>
      <c r="AF446" s="132"/>
      <c r="AG446" s="56"/>
      <c r="AH446" s="13"/>
      <c r="AI446" s="54"/>
      <c r="AJ446" s="55"/>
      <c r="AK446" s="56"/>
      <c r="AL446" s="13"/>
      <c r="AM446" s="54"/>
      <c r="AN446" s="55"/>
      <c r="AO446" s="56"/>
      <c r="AP446" s="16" t="s">
        <v>165</v>
      </c>
      <c r="AQ446" s="54">
        <v>0.56</v>
      </c>
      <c r="AR446" s="55">
        <v>1</v>
      </c>
      <c r="AS446" s="56">
        <v>0.56</v>
      </c>
      <c r="AT446" s="16" t="s">
        <v>165</v>
      </c>
      <c r="AU446" s="54">
        <v>1.73</v>
      </c>
      <c r="AV446" s="55">
        <v>2</v>
      </c>
      <c r="AW446" s="56">
        <v>0.86</v>
      </c>
      <c r="AX446" s="16" t="s">
        <v>165</v>
      </c>
      <c r="AY446" s="54">
        <v>0.91</v>
      </c>
      <c r="AZ446" s="62">
        <v>1</v>
      </c>
      <c r="BA446" s="56">
        <v>0.91</v>
      </c>
      <c r="BB446" s="13"/>
      <c r="BC446" s="126"/>
      <c r="BD446" s="65"/>
      <c r="BE446" s="56"/>
      <c r="BF446" s="169"/>
      <c r="BG446" s="189"/>
      <c r="BH446" s="189"/>
      <c r="BI446" s="190"/>
    </row>
    <row r="447" spans="1:61" s="195" customFormat="1" ht="12.75" customHeight="1">
      <c r="A447" s="546">
        <v>1</v>
      </c>
      <c r="B447" s="3" t="s">
        <v>517</v>
      </c>
      <c r="C447" s="49">
        <f>S447+W447+AA447+AE447+AI447+AM447+AQ447+AU447+AY447+BC447</f>
        <v>0.71</v>
      </c>
      <c r="D447" s="51">
        <f>T447+X447+AB447+AF447+AJ447+AN447+AR447+AV447+AZ447+BD447</f>
        <v>2</v>
      </c>
      <c r="E447" s="305">
        <f>100*(C447/D447)</f>
        <v>35.5</v>
      </c>
      <c r="F447" s="239"/>
      <c r="G447" s="266"/>
      <c r="H447" s="303"/>
      <c r="I447" s="278"/>
      <c r="J447" s="410"/>
      <c r="K447" s="279"/>
      <c r="L447" s="278"/>
      <c r="M447" s="201"/>
      <c r="N447" s="279"/>
      <c r="O447" s="598">
        <f>C447+F447+I447+L447</f>
        <v>0.71</v>
      </c>
      <c r="P447" s="600">
        <f>D447+G447+J447+M447</f>
        <v>2</v>
      </c>
      <c r="Q447" s="601">
        <f>100*O447/P447</f>
        <v>35.5</v>
      </c>
      <c r="R447" s="176"/>
      <c r="S447" s="439"/>
      <c r="T447" s="439"/>
      <c r="U447" s="538"/>
      <c r="V447" s="184" t="s">
        <v>165</v>
      </c>
      <c r="W447" s="418">
        <v>0.45</v>
      </c>
      <c r="X447" s="315">
        <v>1</v>
      </c>
      <c r="Y447" s="347">
        <v>0.45</v>
      </c>
      <c r="Z447" s="176"/>
      <c r="AA447" s="59"/>
      <c r="AB447" s="66"/>
      <c r="AC447" s="56"/>
      <c r="AD447" s="196"/>
      <c r="AE447" s="192"/>
      <c r="AF447" s="203"/>
      <c r="AG447" s="351"/>
      <c r="AH447" s="16" t="s">
        <v>165</v>
      </c>
      <c r="AI447" s="54">
        <v>0.26</v>
      </c>
      <c r="AJ447" s="67">
        <v>1</v>
      </c>
      <c r="AK447" s="68">
        <f>AI447/AJ447</f>
        <v>0.26</v>
      </c>
      <c r="AL447" s="125"/>
      <c r="AM447" s="54"/>
      <c r="AN447" s="67"/>
      <c r="AO447" s="68"/>
      <c r="AP447" s="125"/>
      <c r="AQ447" s="54"/>
      <c r="AR447" s="67"/>
      <c r="AS447" s="68"/>
      <c r="AT447" s="125"/>
      <c r="AU447" s="54"/>
      <c r="AV447" s="67"/>
      <c r="AW447" s="68"/>
      <c r="AX447" s="196"/>
      <c r="AY447" s="192"/>
      <c r="AZ447" s="676"/>
      <c r="BA447" s="197"/>
      <c r="BB447" s="196"/>
      <c r="BC447" s="192"/>
      <c r="BD447" s="203"/>
      <c r="BE447" s="197"/>
      <c r="BF447" s="196"/>
      <c r="BG447" s="192"/>
      <c r="BH447" s="192"/>
      <c r="BI447" s="197"/>
    </row>
    <row r="448" spans="1:61" ht="12.75" customHeight="1">
      <c r="A448" s="545">
        <v>1</v>
      </c>
      <c r="B448" s="226" t="s">
        <v>789</v>
      </c>
      <c r="C448" s="49">
        <f>S448+W448+AA448+AE448+AI448+AM448+AQ448+AU448+AY448+BC448</f>
        <v>0.73</v>
      </c>
      <c r="D448" s="51">
        <f>T448+X448+AB448+AF448+AJ448+AN448+AR448+AV448+AZ448+BD448</f>
        <v>2</v>
      </c>
      <c r="E448" s="305">
        <f>100*(C448/D448)</f>
        <v>36.5</v>
      </c>
      <c r="F448" s="239"/>
      <c r="G448" s="266"/>
      <c r="H448" s="303"/>
      <c r="I448" s="278"/>
      <c r="J448" s="410"/>
      <c r="K448" s="279"/>
      <c r="L448" s="278"/>
      <c r="M448" s="201"/>
      <c r="N448" s="279"/>
      <c r="O448" s="598">
        <f>C448+F448+I448+L448</f>
        <v>0.73</v>
      </c>
      <c r="P448" s="600">
        <f>D448+G448+J448+M448</f>
        <v>2</v>
      </c>
      <c r="Q448" s="601">
        <f>100*O448/P448</f>
        <v>36.5</v>
      </c>
      <c r="R448" s="185" t="s">
        <v>165</v>
      </c>
      <c r="S448" s="54">
        <v>0.65</v>
      </c>
      <c r="T448" s="128">
        <v>1</v>
      </c>
      <c r="U448" s="57">
        <v>0.65</v>
      </c>
      <c r="V448" s="185" t="s">
        <v>165</v>
      </c>
      <c r="W448" s="106">
        <v>0.08</v>
      </c>
      <c r="X448" s="160">
        <v>1</v>
      </c>
      <c r="Y448" s="211">
        <f>W448/X448</f>
        <v>0.08</v>
      </c>
      <c r="Z448" s="321"/>
      <c r="AA448" s="371"/>
      <c r="AB448" s="319"/>
      <c r="AC448" s="376"/>
      <c r="AD448" s="321"/>
      <c r="AE448" s="160"/>
      <c r="AF448" s="160"/>
      <c r="AG448" s="166"/>
      <c r="AH448" s="13"/>
      <c r="AI448" s="374"/>
      <c r="AJ448" s="375"/>
      <c r="AK448" s="379"/>
      <c r="AL448" s="325"/>
      <c r="AM448" s="248"/>
      <c r="AN448" s="248"/>
      <c r="AO448" s="249"/>
      <c r="AP448" s="325"/>
      <c r="AQ448" s="248"/>
      <c r="AR448" s="248"/>
      <c r="AS448" s="249"/>
      <c r="AT448" s="325"/>
      <c r="AU448" s="248"/>
      <c r="AV448" s="248"/>
      <c r="AW448" s="249"/>
      <c r="AX448" s="325"/>
      <c r="AY448" s="248"/>
      <c r="AZ448" s="674"/>
      <c r="BA448" s="249"/>
      <c r="BB448" s="325"/>
      <c r="BC448" s="685"/>
      <c r="BD448" s="253"/>
      <c r="BE448" s="249"/>
      <c r="BF448" s="325"/>
      <c r="BG448" s="248"/>
      <c r="BH448" s="248"/>
      <c r="BI448" s="249"/>
    </row>
    <row r="449" spans="1:61" s="188" customFormat="1" ht="12.75" customHeight="1">
      <c r="A449" s="546">
        <v>1</v>
      </c>
      <c r="B449" s="3" t="s">
        <v>97</v>
      </c>
      <c r="C449" s="49">
        <f>S449+W449+AA449+AE449+AI449+AM449+AQ449+AU449+AY449+BC449</f>
        <v>6.8</v>
      </c>
      <c r="D449" s="51">
        <f>T449+X449+AB449+AF449+AJ449+AN449+AR449+AV449+AZ449+BD449</f>
        <v>8</v>
      </c>
      <c r="E449" s="305">
        <f>100*(C449/D449)</f>
        <v>85</v>
      </c>
      <c r="F449" s="239"/>
      <c r="G449" s="266"/>
      <c r="H449" s="289"/>
      <c r="I449" s="115"/>
      <c r="J449" s="116"/>
      <c r="K449" s="276"/>
      <c r="L449" s="122"/>
      <c r="M449" s="121"/>
      <c r="N449" s="435"/>
      <c r="O449" s="598">
        <f>C449+F449+I449+L449</f>
        <v>6.8</v>
      </c>
      <c r="P449" s="600">
        <f>D449+G449+J449+M449</f>
        <v>8</v>
      </c>
      <c r="Q449" s="601">
        <f>100*O449/P449</f>
        <v>85</v>
      </c>
      <c r="R449" s="176"/>
      <c r="S449" s="439"/>
      <c r="T449" s="439"/>
      <c r="U449" s="538"/>
      <c r="V449" s="184" t="s">
        <v>165</v>
      </c>
      <c r="W449" s="180">
        <v>0.88</v>
      </c>
      <c r="X449" s="369">
        <v>1</v>
      </c>
      <c r="Y449" s="347">
        <f>W449/X449</f>
        <v>0.88</v>
      </c>
      <c r="Z449" s="176"/>
      <c r="AA449" s="59"/>
      <c r="AB449" s="66"/>
      <c r="AC449" s="56"/>
      <c r="AD449" s="13"/>
      <c r="AE449" s="59"/>
      <c r="AF449" s="132"/>
      <c r="AG449" s="56"/>
      <c r="AH449" s="16" t="s">
        <v>165</v>
      </c>
      <c r="AI449" s="54">
        <v>0.96</v>
      </c>
      <c r="AJ449" s="55">
        <v>1</v>
      </c>
      <c r="AK449" s="56">
        <f>AI449/AJ449</f>
        <v>0.96</v>
      </c>
      <c r="AL449" s="16" t="s">
        <v>165</v>
      </c>
      <c r="AM449" s="54">
        <v>1.73</v>
      </c>
      <c r="AN449" s="55">
        <v>2</v>
      </c>
      <c r="AO449" s="56">
        <v>0.87</v>
      </c>
      <c r="AP449" s="16" t="s">
        <v>165</v>
      </c>
      <c r="AQ449" s="54">
        <v>1.52</v>
      </c>
      <c r="AR449" s="55">
        <v>2</v>
      </c>
      <c r="AS449" s="56">
        <v>0.76</v>
      </c>
      <c r="AT449" s="16" t="s">
        <v>165</v>
      </c>
      <c r="AU449" s="54">
        <v>1.71</v>
      </c>
      <c r="AV449" s="55">
        <v>2</v>
      </c>
      <c r="AW449" s="56">
        <v>0.85</v>
      </c>
      <c r="AX449" s="13"/>
      <c r="AY449" s="54"/>
      <c r="AZ449" s="62"/>
      <c r="BA449" s="56"/>
      <c r="BB449" s="20"/>
      <c r="BC449" s="652"/>
      <c r="BD449" s="65"/>
      <c r="BE449" s="56"/>
      <c r="BF449" s="169"/>
      <c r="BG449" s="189"/>
      <c r="BH449" s="189"/>
      <c r="BI449" s="190"/>
    </row>
    <row r="450" spans="1:61" s="188" customFormat="1" ht="12.75" customHeight="1">
      <c r="A450" s="546">
        <v>1</v>
      </c>
      <c r="B450" s="4" t="s">
        <v>108</v>
      </c>
      <c r="C450" s="49">
        <f>S450+W450+AA450+AE450+AI450+AM450+AQ450+AU450+AY450+BC450</f>
        <v>5.075701754385965</v>
      </c>
      <c r="D450" s="51">
        <f>T450+X450+AB450+AF450+AJ450+AN450+AR450+AV450+AZ450+BD450</f>
        <v>9</v>
      </c>
      <c r="E450" s="305">
        <f>100*(C450/D450)</f>
        <v>56.39668615984406</v>
      </c>
      <c r="F450" s="239"/>
      <c r="G450" s="266"/>
      <c r="H450" s="289"/>
      <c r="I450" s="115"/>
      <c r="J450" s="116"/>
      <c r="K450" s="276"/>
      <c r="L450" s="122"/>
      <c r="M450" s="121"/>
      <c r="N450" s="435"/>
      <c r="O450" s="598">
        <f>C450+F450+I450+L450</f>
        <v>5.075701754385965</v>
      </c>
      <c r="P450" s="600">
        <f>D450+G450+J450+M450</f>
        <v>9</v>
      </c>
      <c r="Q450" s="601">
        <f>100*O450/P450</f>
        <v>56.39668615984405</v>
      </c>
      <c r="R450" s="176"/>
      <c r="S450" s="439"/>
      <c r="T450" s="439"/>
      <c r="U450" s="538"/>
      <c r="V450" s="176"/>
      <c r="W450" s="59"/>
      <c r="X450" s="66"/>
      <c r="Y450" s="124"/>
      <c r="Z450" s="184" t="s">
        <v>165</v>
      </c>
      <c r="AA450" s="180">
        <v>0.9473684210526315</v>
      </c>
      <c r="AB450" s="315">
        <v>1</v>
      </c>
      <c r="AC450" s="347">
        <f>AA450/AB450</f>
        <v>0.9473684210526315</v>
      </c>
      <c r="AD450" s="13"/>
      <c r="AE450" s="59"/>
      <c r="AF450" s="132"/>
      <c r="AG450" s="56"/>
      <c r="AH450" s="16" t="s">
        <v>165</v>
      </c>
      <c r="AI450" s="54">
        <v>0.7083333333333334</v>
      </c>
      <c r="AJ450" s="55">
        <v>1</v>
      </c>
      <c r="AK450" s="56">
        <f>AI450/AJ450</f>
        <v>0.7083333333333334</v>
      </c>
      <c r="AL450" s="16" t="s">
        <v>165</v>
      </c>
      <c r="AM450" s="54">
        <v>1.73</v>
      </c>
      <c r="AN450" s="55">
        <v>2</v>
      </c>
      <c r="AO450" s="56">
        <v>0.87</v>
      </c>
      <c r="AP450" s="16" t="s">
        <v>165</v>
      </c>
      <c r="AQ450" s="54">
        <v>0.9</v>
      </c>
      <c r="AR450" s="55">
        <v>3</v>
      </c>
      <c r="AS450" s="56">
        <v>0.3</v>
      </c>
      <c r="AT450" s="16" t="s">
        <v>165</v>
      </c>
      <c r="AU450" s="54">
        <v>0.79</v>
      </c>
      <c r="AV450" s="55">
        <v>2</v>
      </c>
      <c r="AW450" s="56">
        <v>0.4</v>
      </c>
      <c r="AX450" s="13"/>
      <c r="AY450" s="54"/>
      <c r="AZ450" s="62"/>
      <c r="BA450" s="56"/>
      <c r="BB450" s="13"/>
      <c r="BC450" s="126"/>
      <c r="BD450" s="65"/>
      <c r="BE450" s="56"/>
      <c r="BF450" s="169"/>
      <c r="BG450" s="189"/>
      <c r="BH450" s="189"/>
      <c r="BI450" s="190"/>
    </row>
    <row r="451" spans="1:61" ht="12.75" customHeight="1">
      <c r="A451" s="546">
        <v>1</v>
      </c>
      <c r="B451" s="836" t="s">
        <v>738</v>
      </c>
      <c r="C451" s="49">
        <f>S451+W451+AA451+AE451+AI451+AM451+AQ451+AU451+AY451+BC451</f>
        <v>2.6546276530487054</v>
      </c>
      <c r="D451" s="51">
        <f>T451+X451+AB451+AF451+AJ451+AN451+AR451+AV451+AZ451+BD451</f>
        <v>13</v>
      </c>
      <c r="E451" s="305">
        <f>100*(C451/D451)</f>
        <v>20.420212715759273</v>
      </c>
      <c r="F451" s="239"/>
      <c r="G451" s="266"/>
      <c r="H451" s="289"/>
      <c r="I451" s="278"/>
      <c r="J451" s="410"/>
      <c r="K451" s="279"/>
      <c r="L451" s="278"/>
      <c r="M451" s="201"/>
      <c r="N451" s="279"/>
      <c r="O451" s="598">
        <f>C451+F451+I451+L451</f>
        <v>2.6546276530487054</v>
      </c>
      <c r="P451" s="600">
        <f>D451+G451+J451+M451</f>
        <v>13</v>
      </c>
      <c r="Q451" s="601">
        <f>100*O451/P451</f>
        <v>20.42021271575927</v>
      </c>
      <c r="R451" s="16" t="s">
        <v>165</v>
      </c>
      <c r="S451" s="238">
        <v>1.3564393939393937</v>
      </c>
      <c r="T451" s="315">
        <v>8</v>
      </c>
      <c r="U451" s="349">
        <f>S451/T451</f>
        <v>0.16955492424242422</v>
      </c>
      <c r="V451" s="184" t="s">
        <v>165</v>
      </c>
      <c r="W451" s="106">
        <v>1.2981882591093117</v>
      </c>
      <c r="X451" s="160">
        <v>5</v>
      </c>
      <c r="Y451" s="211">
        <f>W451/X451</f>
        <v>0.2596376518218623</v>
      </c>
      <c r="Z451" s="321"/>
      <c r="AA451" s="371"/>
      <c r="AB451" s="319"/>
      <c r="AC451" s="376"/>
      <c r="AD451" s="321"/>
      <c r="AE451" s="160"/>
      <c r="AF451" s="160"/>
      <c r="AG451" s="166"/>
      <c r="AH451" s="13"/>
      <c r="AI451" s="374"/>
      <c r="AJ451" s="375"/>
      <c r="AK451" s="379"/>
      <c r="AL451" s="325"/>
      <c r="AM451" s="248"/>
      <c r="AN451" s="248"/>
      <c r="AO451" s="249"/>
      <c r="AP451" s="325"/>
      <c r="AQ451" s="248"/>
      <c r="AR451" s="248"/>
      <c r="AS451" s="249"/>
      <c r="AT451" s="325"/>
      <c r="AU451" s="248"/>
      <c r="AV451" s="248"/>
      <c r="AW451" s="249"/>
      <c r="AX451" s="325"/>
      <c r="AY451" s="248"/>
      <c r="AZ451" s="674"/>
      <c r="BA451" s="249"/>
      <c r="BB451" s="325"/>
      <c r="BC451" s="685"/>
      <c r="BD451" s="253"/>
      <c r="BE451" s="249"/>
      <c r="BF451" s="325"/>
      <c r="BG451" s="248"/>
      <c r="BH451" s="248"/>
      <c r="BI451" s="249"/>
    </row>
    <row r="452" spans="1:61" ht="12.75" customHeight="1">
      <c r="A452" s="546">
        <v>1</v>
      </c>
      <c r="B452" s="3" t="s">
        <v>753</v>
      </c>
      <c r="C452" s="49">
        <f>S452+W452+AA452+AE452+AI452+AM452+AQ452+AU452+AY452+BC452</f>
        <v>3.1964646464646465</v>
      </c>
      <c r="D452" s="51">
        <f>T452+X452+AB452+AF452+AJ452+AN452+AR452+AV452+AZ452+BD452</f>
        <v>7</v>
      </c>
      <c r="E452" s="305">
        <f>100*(C452/D452)</f>
        <v>45.66378066378066</v>
      </c>
      <c r="F452" s="239"/>
      <c r="G452" s="266"/>
      <c r="H452" s="289"/>
      <c r="I452" s="115"/>
      <c r="J452" s="116"/>
      <c r="K452" s="276"/>
      <c r="L452" s="122"/>
      <c r="M452" s="121"/>
      <c r="N452" s="435"/>
      <c r="O452" s="598">
        <f>C452+F452+I452+L452</f>
        <v>3.1964646464646465</v>
      </c>
      <c r="P452" s="600">
        <f>D452+G452+J452+M452</f>
        <v>7</v>
      </c>
      <c r="Q452" s="601">
        <f>100*O452/P452</f>
        <v>45.66378066378066</v>
      </c>
      <c r="R452" s="16" t="s">
        <v>165</v>
      </c>
      <c r="S452" s="238">
        <v>2.9964646464646463</v>
      </c>
      <c r="T452" s="315">
        <v>6</v>
      </c>
      <c r="U452" s="57">
        <f>S452/T452</f>
        <v>0.49941077441077436</v>
      </c>
      <c r="V452" s="185" t="s">
        <v>165</v>
      </c>
      <c r="W452" s="418">
        <v>0.2</v>
      </c>
      <c r="X452" s="315">
        <v>1</v>
      </c>
      <c r="Y452" s="347">
        <v>0.2</v>
      </c>
      <c r="Z452" s="445"/>
      <c r="AA452" s="238"/>
      <c r="AB452" s="315"/>
      <c r="AC452" s="347"/>
      <c r="AD452" s="237"/>
      <c r="AE452" s="181"/>
      <c r="AF452" s="337"/>
      <c r="AG452" s="347"/>
      <c r="AH452" s="13"/>
      <c r="AI452" s="54"/>
      <c r="AJ452" s="55"/>
      <c r="AK452" s="56"/>
      <c r="AL452" s="13"/>
      <c r="AM452" s="54"/>
      <c r="AN452" s="55"/>
      <c r="AO452" s="56"/>
      <c r="AP452" s="20"/>
      <c r="AQ452" s="54"/>
      <c r="AR452" s="55"/>
      <c r="AS452" s="56"/>
      <c r="AT452" s="13"/>
      <c r="AU452" s="54"/>
      <c r="AV452" s="55"/>
      <c r="AW452" s="56"/>
      <c r="AX452" s="152"/>
      <c r="AY452" s="182"/>
      <c r="AZ452" s="675"/>
      <c r="BA452" s="168"/>
      <c r="BB452" s="152"/>
      <c r="BC452" s="686"/>
      <c r="BD452" s="663"/>
      <c r="BE452" s="168"/>
      <c r="BF452" s="169"/>
      <c r="BG452" s="248"/>
      <c r="BH452" s="248"/>
      <c r="BI452" s="249"/>
    </row>
    <row r="453" spans="1:61" s="394" customFormat="1" ht="12.75" customHeight="1">
      <c r="A453" s="546">
        <v>1</v>
      </c>
      <c r="B453" s="226" t="s">
        <v>751</v>
      </c>
      <c r="C453" s="49">
        <f>S453+W453+AA453+AE453+AI453+AM453+AQ453+AU453+AY453+BC453</f>
        <v>0.11764705882352941</v>
      </c>
      <c r="D453" s="51">
        <f>T453+X453+AB453+AF453+AJ453+AN453+AR453+AV453+AZ453+BD453</f>
        <v>1</v>
      </c>
      <c r="E453" s="305">
        <f>100*(C453/D453)</f>
        <v>11.76470588235294</v>
      </c>
      <c r="F453" s="502"/>
      <c r="G453" s="498"/>
      <c r="H453" s="328"/>
      <c r="I453" s="327"/>
      <c r="J453" s="408"/>
      <c r="K453" s="328"/>
      <c r="L453" s="327"/>
      <c r="M453" s="318"/>
      <c r="N453" s="328"/>
      <c r="O453" s="598">
        <f>C453+F453+I453+L453</f>
        <v>0.11764705882352941</v>
      </c>
      <c r="P453" s="600">
        <f>D453+G453+J453+M453</f>
        <v>1</v>
      </c>
      <c r="Q453" s="601">
        <f>100*O453/P453</f>
        <v>11.76470588235294</v>
      </c>
      <c r="R453" s="176"/>
      <c r="S453" s="439"/>
      <c r="T453" s="439"/>
      <c r="U453" s="538"/>
      <c r="V453" s="185" t="s">
        <v>165</v>
      </c>
      <c r="W453" s="106">
        <v>0.11764705882352941</v>
      </c>
      <c r="X453" s="160">
        <v>1</v>
      </c>
      <c r="Y453" s="211">
        <f>W453/X453</f>
        <v>0.11764705882352941</v>
      </c>
      <c r="Z453" s="322"/>
      <c r="AA453" s="319"/>
      <c r="AB453" s="319"/>
      <c r="AC453" s="399"/>
      <c r="AD453" s="322"/>
      <c r="AE453" s="338"/>
      <c r="AF453" s="160"/>
      <c r="AG453" s="166"/>
      <c r="AH453" s="466"/>
      <c r="AI453" s="397"/>
      <c r="AJ453" s="375"/>
      <c r="AK453" s="386"/>
      <c r="AL453" s="403"/>
      <c r="AM453" s="338"/>
      <c r="AN453" s="338"/>
      <c r="AO453" s="402"/>
      <c r="AP453" s="403"/>
      <c r="AQ453" s="338"/>
      <c r="AR453" s="338"/>
      <c r="AS453" s="402"/>
      <c r="AT453" s="403"/>
      <c r="AU453" s="338"/>
      <c r="AV453" s="338"/>
      <c r="AW453" s="402"/>
      <c r="AX453" s="403"/>
      <c r="AY453" s="338"/>
      <c r="AZ453" s="676"/>
      <c r="BA453" s="402"/>
      <c r="BB453" s="403"/>
      <c r="BC453" s="671"/>
      <c r="BD453" s="338"/>
      <c r="BE453" s="402"/>
      <c r="BF453" s="403"/>
      <c r="BG453" s="338"/>
      <c r="BH453" s="338"/>
      <c r="BI453" s="402"/>
    </row>
    <row r="454" spans="1:61" s="188" customFormat="1" ht="12.75" customHeight="1">
      <c r="A454" s="546">
        <v>1</v>
      </c>
      <c r="B454" s="27" t="s">
        <v>369</v>
      </c>
      <c r="C454" s="49">
        <f>S454+W454+AA454+AE454+AI454+AM454+AQ454+AU454+AY454+BC454</f>
        <v>1.404621848739496</v>
      </c>
      <c r="D454" s="51">
        <f>T454+X454+AB454+AF454+AJ454+AN454+AR454+AV454+AZ454+BD454</f>
        <v>4</v>
      </c>
      <c r="E454" s="305">
        <f>100*(C454/D454)</f>
        <v>35.115546218487395</v>
      </c>
      <c r="F454" s="239"/>
      <c r="G454" s="266"/>
      <c r="H454" s="289"/>
      <c r="I454" s="115"/>
      <c r="J454" s="116"/>
      <c r="K454" s="276"/>
      <c r="L454" s="122"/>
      <c r="M454" s="121"/>
      <c r="N454" s="435"/>
      <c r="O454" s="598">
        <f>C454+F454+I454+L454</f>
        <v>1.404621848739496</v>
      </c>
      <c r="P454" s="600">
        <f>D454+G454+J454+M454</f>
        <v>4</v>
      </c>
      <c r="Q454" s="601">
        <f>100*O454/P454</f>
        <v>35.115546218487395</v>
      </c>
      <c r="R454" s="176"/>
      <c r="S454" s="439"/>
      <c r="T454" s="439"/>
      <c r="U454" s="538"/>
      <c r="V454" s="185" t="s">
        <v>165</v>
      </c>
      <c r="W454" s="106">
        <v>0.19</v>
      </c>
      <c r="X454" s="160">
        <v>1</v>
      </c>
      <c r="Y454" s="211">
        <f>W454/X454</f>
        <v>0.19</v>
      </c>
      <c r="Z454" s="185" t="s">
        <v>165</v>
      </c>
      <c r="AA454" s="105">
        <v>0.4117647058823529</v>
      </c>
      <c r="AB454" s="160">
        <v>1</v>
      </c>
      <c r="AC454" s="56">
        <f>AA454/AB454</f>
        <v>0.4117647058823529</v>
      </c>
      <c r="AD454" s="16" t="s">
        <v>165</v>
      </c>
      <c r="AE454" s="59">
        <v>0.16</v>
      </c>
      <c r="AF454" s="66">
        <v>1</v>
      </c>
      <c r="AG454" s="56">
        <f>AE454/AF454</f>
        <v>0.16</v>
      </c>
      <c r="AH454" s="16" t="s">
        <v>165</v>
      </c>
      <c r="AI454" s="64">
        <v>0.6428571428571429</v>
      </c>
      <c r="AJ454" s="55">
        <v>1</v>
      </c>
      <c r="AK454" s="56">
        <f>AI454/AJ454</f>
        <v>0.6428571428571429</v>
      </c>
      <c r="AL454" s="18"/>
      <c r="AM454" s="62"/>
      <c r="AN454" s="74"/>
      <c r="AO454" s="567"/>
      <c r="AP454" s="20"/>
      <c r="AQ454" s="74"/>
      <c r="AR454" s="74"/>
      <c r="AS454" s="77"/>
      <c r="AT454" s="20"/>
      <c r="AU454" s="74"/>
      <c r="AV454" s="74"/>
      <c r="AW454" s="77"/>
      <c r="AX454" s="20"/>
      <c r="AY454" s="74"/>
      <c r="AZ454" s="62"/>
      <c r="BA454" s="77"/>
      <c r="BB454" s="20"/>
      <c r="BC454" s="69"/>
      <c r="BD454" s="65"/>
      <c r="BE454" s="77"/>
      <c r="BF454" s="169"/>
      <c r="BG454" s="189"/>
      <c r="BH454" s="189"/>
      <c r="BI454" s="190"/>
    </row>
    <row r="455" spans="1:61" ht="12.75" customHeight="1">
      <c r="A455" s="546">
        <v>1</v>
      </c>
      <c r="B455" s="372" t="s">
        <v>732</v>
      </c>
      <c r="C455" s="49">
        <f>S455+W455+AA455+AE455+AI455+AM455+AQ455+AU455+AY455+BC455</f>
        <v>1</v>
      </c>
      <c r="D455" s="51">
        <f>T455+X455+AB455+AF455+AJ455+AN455+AR455+AV455+AZ455+BD455</f>
        <v>1</v>
      </c>
      <c r="E455" s="305">
        <f>100*(C455/D455)</f>
        <v>100</v>
      </c>
      <c r="F455" s="239"/>
      <c r="G455" s="266"/>
      <c r="H455" s="289"/>
      <c r="I455" s="115"/>
      <c r="J455" s="116"/>
      <c r="K455" s="276"/>
      <c r="L455" s="122"/>
      <c r="M455" s="121"/>
      <c r="N455" s="435"/>
      <c r="O455" s="598">
        <f>C455+F455+I455+L455</f>
        <v>1</v>
      </c>
      <c r="P455" s="600">
        <f>D455+G455+J455+M455</f>
        <v>1</v>
      </c>
      <c r="Q455" s="601">
        <f>100*O455/P455</f>
        <v>100</v>
      </c>
      <c r="R455" s="176"/>
      <c r="S455" s="439"/>
      <c r="T455" s="439"/>
      <c r="U455" s="538"/>
      <c r="V455" s="185" t="s">
        <v>165</v>
      </c>
      <c r="W455" s="106">
        <v>1</v>
      </c>
      <c r="X455" s="160">
        <v>1</v>
      </c>
      <c r="Y455" s="211">
        <f>W455/X455</f>
        <v>1</v>
      </c>
      <c r="Z455" s="321"/>
      <c r="AA455" s="371"/>
      <c r="AB455" s="319"/>
      <c r="AC455" s="376"/>
      <c r="AD455" s="321"/>
      <c r="AE455" s="160"/>
      <c r="AF455" s="160"/>
      <c r="AG455" s="166"/>
      <c r="AH455" s="13"/>
      <c r="AI455" s="374"/>
      <c r="AJ455" s="375"/>
      <c r="AK455" s="379"/>
      <c r="AL455" s="325"/>
      <c r="AM455" s="248"/>
      <c r="AN455" s="248"/>
      <c r="AO455" s="249"/>
      <c r="AP455" s="325"/>
      <c r="AQ455" s="248"/>
      <c r="AR455" s="248"/>
      <c r="AS455" s="249"/>
      <c r="AT455" s="325"/>
      <c r="AU455" s="248"/>
      <c r="AV455" s="248"/>
      <c r="AW455" s="249"/>
      <c r="AX455" s="325"/>
      <c r="AY455" s="248"/>
      <c r="AZ455" s="674"/>
      <c r="BA455" s="249"/>
      <c r="BB455" s="325"/>
      <c r="BC455" s="685"/>
      <c r="BD455" s="253"/>
      <c r="BE455" s="249"/>
      <c r="BF455" s="325"/>
      <c r="BG455" s="248"/>
      <c r="BH455" s="248"/>
      <c r="BI455" s="249"/>
    </row>
    <row r="456" spans="1:61" s="187" customFormat="1" ht="12.75" customHeight="1">
      <c r="A456" s="546">
        <v>1</v>
      </c>
      <c r="B456" s="226" t="s">
        <v>691</v>
      </c>
      <c r="C456" s="49">
        <f>S456+W456+AA456+AE456+AI456+AM456+AQ456+AU456+AY456+BC456</f>
        <v>1.8674242424242424</v>
      </c>
      <c r="D456" s="51">
        <f>T456+X456+AB456+AF456+AJ456+AN456+AR456+AV456+AZ456+BD456</f>
        <v>3</v>
      </c>
      <c r="E456" s="305">
        <f>100*(C456/D456)</f>
        <v>62.247474747474755</v>
      </c>
      <c r="F456" s="239"/>
      <c r="G456" s="266"/>
      <c r="H456" s="552"/>
      <c r="I456" s="294"/>
      <c r="J456" s="417"/>
      <c r="K456" s="459"/>
      <c r="L456" s="294"/>
      <c r="M456" s="121"/>
      <c r="N456" s="435"/>
      <c r="O456" s="598">
        <f>C456+F456+I456+L456</f>
        <v>1.8674242424242424</v>
      </c>
      <c r="P456" s="600">
        <f>D456+G456+J456+M456</f>
        <v>3</v>
      </c>
      <c r="Q456" s="601">
        <f>100*O456/P456</f>
        <v>62.24747474747475</v>
      </c>
      <c r="R456" s="588" t="s">
        <v>165</v>
      </c>
      <c r="S456" s="439"/>
      <c r="T456" s="439"/>
      <c r="U456" s="538"/>
      <c r="V456" s="16" t="s">
        <v>165</v>
      </c>
      <c r="W456" s="106">
        <v>1.4090909090909092</v>
      </c>
      <c r="X456" s="319">
        <v>2</v>
      </c>
      <c r="Y456" s="56">
        <f>W456/X456</f>
        <v>0.7045454545454546</v>
      </c>
      <c r="Z456" s="185" t="s">
        <v>165</v>
      </c>
      <c r="AA456" s="59">
        <v>0.4583333333333333</v>
      </c>
      <c r="AB456" s="65">
        <v>1</v>
      </c>
      <c r="AC456" s="56">
        <f>AA456/AB456</f>
        <v>0.4583333333333333</v>
      </c>
      <c r="AD456" s="649"/>
      <c r="AE456" s="227"/>
      <c r="AF456" s="54"/>
      <c r="AG456" s="228"/>
      <c r="AH456" s="229"/>
      <c r="AI456" s="227"/>
      <c r="AJ456" s="54"/>
      <c r="AK456" s="228"/>
      <c r="AL456" s="229"/>
      <c r="AM456" s="230"/>
      <c r="AN456" s="54"/>
      <c r="AO456" s="228"/>
      <c r="AP456" s="229"/>
      <c r="AQ456" s="227"/>
      <c r="AR456" s="54"/>
      <c r="AS456" s="228"/>
      <c r="AT456" s="229"/>
      <c r="AU456" s="233"/>
      <c r="AV456" s="182"/>
      <c r="AW456" s="234"/>
      <c r="AX456" s="235"/>
      <c r="AY456" s="233"/>
      <c r="AZ456" s="681"/>
      <c r="BA456" s="234"/>
      <c r="BB456" s="235"/>
      <c r="BC456" s="690"/>
      <c r="BD456" s="338"/>
      <c r="BE456" s="190"/>
      <c r="BF456" s="194"/>
      <c r="BG456" s="189"/>
      <c r="BH456" s="189"/>
      <c r="BI456" s="190"/>
    </row>
    <row r="457" spans="1:61" ht="12.75" customHeight="1">
      <c r="A457" s="546">
        <v>1</v>
      </c>
      <c r="B457" s="3" t="s">
        <v>785</v>
      </c>
      <c r="C457" s="49">
        <f>S457+W457+AA457+AE457+AI457+AM457+AQ457+AU457+AY457+BC457</f>
        <v>0.8300000000000001</v>
      </c>
      <c r="D457" s="51">
        <f>T457+X457+AB457+AF457+AJ457+AN457+AR457+AV457+AZ457+BD457</f>
        <v>3</v>
      </c>
      <c r="E457" s="305">
        <f>100*(C457/D457)</f>
        <v>27.666666666666668</v>
      </c>
      <c r="F457" s="103">
        <f>W457+AA457+AE457+AI457+AM457+AQ457+AU457+AY457+BC457</f>
        <v>0.04</v>
      </c>
      <c r="G457" s="212">
        <f>X457+AB457+AF457+AJ457+AN457+AR457+AV457+AZ457+BD457</f>
        <v>1</v>
      </c>
      <c r="H457" s="283">
        <f>100*(F457/G457)</f>
        <v>4</v>
      </c>
      <c r="I457" s="115"/>
      <c r="J457" s="116"/>
      <c r="K457" s="276"/>
      <c r="L457" s="122"/>
      <c r="M457" s="121"/>
      <c r="N457" s="435"/>
      <c r="O457" s="598">
        <f>C457+F457+I457+L457</f>
        <v>0.8700000000000001</v>
      </c>
      <c r="P457" s="600">
        <f>D457+G457+J457+M457</f>
        <v>4</v>
      </c>
      <c r="Q457" s="601">
        <f>100*O457/P457</f>
        <v>21.750000000000004</v>
      </c>
      <c r="R457" s="185" t="s">
        <v>165</v>
      </c>
      <c r="S457" s="54">
        <v>0.79</v>
      </c>
      <c r="T457" s="128">
        <v>2</v>
      </c>
      <c r="U457" s="57">
        <v>0.394</v>
      </c>
      <c r="V457" s="213" t="s">
        <v>163</v>
      </c>
      <c r="W457" s="180">
        <v>0.04</v>
      </c>
      <c r="X457" s="369">
        <v>1</v>
      </c>
      <c r="Y457" s="347">
        <f>W457/X457</f>
        <v>0.04</v>
      </c>
      <c r="Z457" s="445"/>
      <c r="AA457" s="238"/>
      <c r="AB457" s="315"/>
      <c r="AC457" s="347"/>
      <c r="AD457" s="237"/>
      <c r="AE457" s="181"/>
      <c r="AF457" s="337"/>
      <c r="AG457" s="347"/>
      <c r="AH457" s="13"/>
      <c r="AI457" s="54"/>
      <c r="AJ457" s="55"/>
      <c r="AK457" s="56"/>
      <c r="AL457" s="13"/>
      <c r="AM457" s="54"/>
      <c r="AN457" s="55"/>
      <c r="AO457" s="56"/>
      <c r="AP457" s="20"/>
      <c r="AQ457" s="54"/>
      <c r="AR457" s="55"/>
      <c r="AS457" s="56"/>
      <c r="AT457" s="13"/>
      <c r="AU457" s="54"/>
      <c r="AV457" s="55"/>
      <c r="AW457" s="56"/>
      <c r="AX457" s="152"/>
      <c r="AY457" s="182"/>
      <c r="AZ457" s="675"/>
      <c r="BA457" s="168"/>
      <c r="BB457" s="152"/>
      <c r="BC457" s="686"/>
      <c r="BD457" s="663"/>
      <c r="BE457" s="168"/>
      <c r="BF457" s="169"/>
      <c r="BG457" s="248"/>
      <c r="BH457" s="248"/>
      <c r="BI457" s="249"/>
    </row>
    <row r="458" spans="1:61" s="195" customFormat="1" ht="12.75" customHeight="1">
      <c r="A458" s="547">
        <v>1</v>
      </c>
      <c r="B458" s="91" t="s">
        <v>474</v>
      </c>
      <c r="C458" s="49">
        <f>S458+W458+AA458+AE458+AI458+AM458+AQ458+AU458+AY458+BC458</f>
        <v>3.9609728867623604</v>
      </c>
      <c r="D458" s="51">
        <f>T458+X458+AB458+AF458+AJ458+AN458+AR458+AV458+AZ458+BD458</f>
        <v>6</v>
      </c>
      <c r="E458" s="305">
        <f>100*(C458/D458)</f>
        <v>66.01621477937267</v>
      </c>
      <c r="F458" s="239"/>
      <c r="G458" s="266"/>
      <c r="H458" s="303"/>
      <c r="I458" s="291"/>
      <c r="J458" s="411"/>
      <c r="K458" s="282"/>
      <c r="L458" s="291"/>
      <c r="M458" s="281"/>
      <c r="N458" s="282"/>
      <c r="O458" s="598">
        <f>C458+F458+I458+L458</f>
        <v>3.9609728867623604</v>
      </c>
      <c r="P458" s="600">
        <f>D458+G458+J458+M458</f>
        <v>6</v>
      </c>
      <c r="Q458" s="601">
        <f>100*O458/P458</f>
        <v>66.01621477937267</v>
      </c>
      <c r="R458" s="16" t="s">
        <v>165</v>
      </c>
      <c r="S458" s="589">
        <v>1.7393939393939395</v>
      </c>
      <c r="T458" s="590">
        <v>2</v>
      </c>
      <c r="U458" s="57">
        <f>S458/T458</f>
        <v>0.8696969696969697</v>
      </c>
      <c r="V458" s="185" t="s">
        <v>165</v>
      </c>
      <c r="W458" s="106">
        <v>0.631578947368421</v>
      </c>
      <c r="X458" s="160">
        <v>1</v>
      </c>
      <c r="Y458" s="211">
        <f>W458/X458</f>
        <v>0.631578947368421</v>
      </c>
      <c r="Z458" s="185" t="s">
        <v>165</v>
      </c>
      <c r="AA458" s="105">
        <v>0.75</v>
      </c>
      <c r="AB458" s="160">
        <v>2</v>
      </c>
      <c r="AC458" s="211">
        <v>0.375</v>
      </c>
      <c r="AD458" s="16" t="s">
        <v>165</v>
      </c>
      <c r="AE458" s="126">
        <v>0.84</v>
      </c>
      <c r="AF458" s="128">
        <v>1</v>
      </c>
      <c r="AG458" s="68">
        <f>AE458/AF458</f>
        <v>0.84</v>
      </c>
      <c r="AH458" s="130"/>
      <c r="AI458" s="129"/>
      <c r="AJ458" s="129"/>
      <c r="AK458" s="149"/>
      <c r="AL458" s="130"/>
      <c r="AM458" s="129"/>
      <c r="AN458" s="129"/>
      <c r="AO458" s="149"/>
      <c r="AP458" s="130"/>
      <c r="AQ458" s="129"/>
      <c r="AR458" s="129"/>
      <c r="AS458" s="149"/>
      <c r="AT458" s="130"/>
      <c r="AU458" s="129"/>
      <c r="AV458" s="129"/>
      <c r="AW458" s="197"/>
      <c r="AX458" s="196"/>
      <c r="AY458" s="192"/>
      <c r="AZ458" s="676"/>
      <c r="BA458" s="197"/>
      <c r="BB458" s="196"/>
      <c r="BC458" s="192"/>
      <c r="BD458" s="203"/>
      <c r="BE458" s="197"/>
      <c r="BF458" s="196"/>
      <c r="BG458" s="192"/>
      <c r="BH458" s="192"/>
      <c r="BI458" s="197"/>
    </row>
    <row r="459" spans="1:61" s="195" customFormat="1" ht="12.75" customHeight="1">
      <c r="A459" s="547">
        <v>1</v>
      </c>
      <c r="B459" s="28" t="s">
        <v>492</v>
      </c>
      <c r="C459" s="49">
        <f>S459+W459+AA459+AE459+AI459+AM459+AQ459+AU459+AY459+BC459</f>
        <v>0.36833333333333335</v>
      </c>
      <c r="D459" s="51">
        <f>T459+X459+AB459+AF459+AJ459+AN459+AR459+AV459+AZ459+BD459</f>
        <v>2</v>
      </c>
      <c r="E459" s="305">
        <f>100*(C459/D459)</f>
        <v>18.416666666666668</v>
      </c>
      <c r="F459" s="239"/>
      <c r="G459" s="266"/>
      <c r="H459" s="303"/>
      <c r="I459" s="275"/>
      <c r="J459" s="414"/>
      <c r="K459" s="296"/>
      <c r="L459" s="286"/>
      <c r="M459" s="287"/>
      <c r="N459" s="282"/>
      <c r="O459" s="598">
        <f>C459+F459+I459+L459</f>
        <v>0.36833333333333335</v>
      </c>
      <c r="P459" s="600">
        <f>D459+G459+J459+M459</f>
        <v>2</v>
      </c>
      <c r="Q459" s="601">
        <f>100*O459/P459</f>
        <v>18.416666666666668</v>
      </c>
      <c r="R459" s="176"/>
      <c r="S459" s="439"/>
      <c r="T459" s="439"/>
      <c r="U459" s="538"/>
      <c r="V459" s="176"/>
      <c r="W459" s="59"/>
      <c r="X459" s="66"/>
      <c r="Y459" s="124"/>
      <c r="Z459" s="185" t="s">
        <v>165</v>
      </c>
      <c r="AA459" s="59">
        <v>0.20833333333333334</v>
      </c>
      <c r="AB459" s="65">
        <v>1</v>
      </c>
      <c r="AC459" s="56">
        <f>AA459/AB459</f>
        <v>0.20833333333333334</v>
      </c>
      <c r="AD459" s="185" t="s">
        <v>165</v>
      </c>
      <c r="AE459" s="126">
        <v>0.16</v>
      </c>
      <c r="AF459" s="128">
        <v>1</v>
      </c>
      <c r="AG459" s="68">
        <f>AE459/AF459</f>
        <v>0.16</v>
      </c>
      <c r="AH459" s="127"/>
      <c r="AI459" s="69"/>
      <c r="AJ459" s="69"/>
      <c r="AK459" s="144"/>
      <c r="AL459" s="127"/>
      <c r="AM459" s="69"/>
      <c r="AN459" s="69"/>
      <c r="AO459" s="144"/>
      <c r="AP459" s="127"/>
      <c r="AQ459" s="69"/>
      <c r="AR459" s="69"/>
      <c r="AS459" s="144"/>
      <c r="AT459" s="127"/>
      <c r="AU459" s="69"/>
      <c r="AV459" s="69"/>
      <c r="AW459" s="197"/>
      <c r="AX459" s="196"/>
      <c r="AY459" s="192"/>
      <c r="AZ459" s="676"/>
      <c r="BA459" s="197"/>
      <c r="BB459" s="196"/>
      <c r="BC459" s="192"/>
      <c r="BD459" s="203"/>
      <c r="BE459" s="197"/>
      <c r="BF459" s="196"/>
      <c r="BG459" s="192"/>
      <c r="BH459" s="192"/>
      <c r="BI459" s="197"/>
    </row>
    <row r="460" spans="1:61" ht="12" customHeight="1">
      <c r="A460" s="547">
        <v>1</v>
      </c>
      <c r="B460" s="574" t="s">
        <v>805</v>
      </c>
      <c r="C460" s="49">
        <f>S460+W460+AA460+AE460+AI460+AM460+AQ460+AU460+AY460+BC460</f>
        <v>1.2287878787878788</v>
      </c>
      <c r="D460" s="51">
        <f>T460+X460+AB460+AF460+AJ460+AN460+AR460+AV460+AZ460+BD460</f>
        <v>2</v>
      </c>
      <c r="E460" s="305">
        <f>100*(C460/D460)</f>
        <v>61.43939393939394</v>
      </c>
      <c r="F460" s="614"/>
      <c r="G460" s="258"/>
      <c r="H460" s="615"/>
      <c r="I460" s="214"/>
      <c r="J460" s="610"/>
      <c r="K460" s="611"/>
      <c r="L460" s="612"/>
      <c r="M460" s="613"/>
      <c r="N460" s="448"/>
      <c r="O460" s="71"/>
      <c r="P460" s="72"/>
      <c r="Q460" s="73"/>
      <c r="R460" s="16" t="s">
        <v>165</v>
      </c>
      <c r="S460" s="589">
        <v>1.2287878787878788</v>
      </c>
      <c r="T460" s="590">
        <v>2</v>
      </c>
      <c r="U460" s="57">
        <f>S460/T460</f>
        <v>0.6143939393939394</v>
      </c>
      <c r="V460" s="20"/>
      <c r="W460" s="54"/>
      <c r="X460" s="55"/>
      <c r="Y460" s="56"/>
      <c r="Z460" s="13"/>
      <c r="AA460" s="54"/>
      <c r="AB460" s="55"/>
      <c r="AC460" s="56"/>
      <c r="AD460" s="152"/>
      <c r="AE460" s="182"/>
      <c r="AF460" s="167"/>
      <c r="AG460" s="168"/>
      <c r="AH460" s="152"/>
      <c r="AI460" s="182"/>
      <c r="AJ460" s="167"/>
      <c r="AK460" s="168"/>
      <c r="AL460" s="169"/>
      <c r="AM460" s="248"/>
      <c r="AN460" s="248"/>
      <c r="AO460" s="249"/>
      <c r="AP460" s="325"/>
      <c r="AQ460" s="248"/>
      <c r="AR460" s="248"/>
      <c r="AS460" s="249"/>
      <c r="AT460" s="325"/>
      <c r="AU460" s="248"/>
      <c r="AV460" s="248"/>
      <c r="AW460" s="249"/>
      <c r="AX460" s="325"/>
      <c r="AY460" s="248"/>
      <c r="AZ460" s="674"/>
      <c r="BA460" s="249"/>
      <c r="BB460" s="325"/>
      <c r="BC460" s="685"/>
      <c r="BD460" s="253"/>
      <c r="BE460" s="249"/>
      <c r="BF460" s="325"/>
      <c r="BG460" s="248"/>
      <c r="BH460" s="248"/>
      <c r="BI460" s="249"/>
    </row>
    <row r="461" spans="1:61" s="188" customFormat="1" ht="12.75" customHeight="1">
      <c r="A461" s="546">
        <v>1</v>
      </c>
      <c r="B461" s="4" t="s">
        <v>109</v>
      </c>
      <c r="C461" s="49">
        <f>S461+W461+AA461+AE461+AI461+AM461+AQ461+AU461+AY461+BC461</f>
        <v>4.1</v>
      </c>
      <c r="D461" s="51">
        <f>T461+X461+AB461+AF461+AJ461+AN461+AR461+AV461+AZ461+BD461</f>
        <v>5</v>
      </c>
      <c r="E461" s="305">
        <f>100*(C461/D461)</f>
        <v>82</v>
      </c>
      <c r="F461" s="239"/>
      <c r="G461" s="266"/>
      <c r="H461" s="289"/>
      <c r="I461" s="115"/>
      <c r="J461" s="116"/>
      <c r="K461" s="276"/>
      <c r="L461" s="122"/>
      <c r="M461" s="121"/>
      <c r="N461" s="435"/>
      <c r="O461" s="598">
        <f>C461+F461+I461+L461</f>
        <v>4.1</v>
      </c>
      <c r="P461" s="600">
        <f>D461+G461+J461+M461</f>
        <v>5</v>
      </c>
      <c r="Q461" s="601">
        <f>100*O461/P461</f>
        <v>81.99999999999999</v>
      </c>
      <c r="R461" s="176"/>
      <c r="S461" s="439"/>
      <c r="T461" s="439"/>
      <c r="U461" s="538"/>
      <c r="V461" s="176"/>
      <c r="W461" s="59"/>
      <c r="X461" s="66"/>
      <c r="Y461" s="124"/>
      <c r="Z461" s="185" t="s">
        <v>165</v>
      </c>
      <c r="AA461" s="238">
        <v>0.5</v>
      </c>
      <c r="AB461" s="250">
        <v>1</v>
      </c>
      <c r="AC461" s="56">
        <v>0.5</v>
      </c>
      <c r="AD461" s="185" t="s">
        <v>165</v>
      </c>
      <c r="AE461" s="59">
        <v>0.8</v>
      </c>
      <c r="AF461" s="66">
        <v>1</v>
      </c>
      <c r="AG461" s="56">
        <v>0.8</v>
      </c>
      <c r="AH461" s="13"/>
      <c r="AI461" s="54"/>
      <c r="AJ461" s="55"/>
      <c r="AK461" s="56"/>
      <c r="AL461" s="13"/>
      <c r="AM461" s="54"/>
      <c r="AN461" s="55"/>
      <c r="AO461" s="56"/>
      <c r="AP461" s="16" t="s">
        <v>165</v>
      </c>
      <c r="AQ461" s="54">
        <v>0.89</v>
      </c>
      <c r="AR461" s="55">
        <v>1</v>
      </c>
      <c r="AS461" s="56">
        <v>0.89</v>
      </c>
      <c r="AT461" s="13"/>
      <c r="AU461" s="54"/>
      <c r="AV461" s="55"/>
      <c r="AW461" s="56"/>
      <c r="AX461" s="13"/>
      <c r="AY461" s="54"/>
      <c r="AZ461" s="62"/>
      <c r="BA461" s="56"/>
      <c r="BB461" s="16" t="s">
        <v>165</v>
      </c>
      <c r="BC461" s="126">
        <v>1.91</v>
      </c>
      <c r="BD461" s="65">
        <v>2</v>
      </c>
      <c r="BE461" s="56">
        <v>0.96</v>
      </c>
      <c r="BF461" s="169"/>
      <c r="BG461" s="189"/>
      <c r="BH461" s="189"/>
      <c r="BI461" s="190"/>
    </row>
    <row r="462" spans="1:61" ht="12" customHeight="1">
      <c r="A462" s="546">
        <v>1</v>
      </c>
      <c r="B462" s="574" t="s">
        <v>807</v>
      </c>
      <c r="C462" s="49">
        <f>S462+W462+AA462+AE462+AI462+AM462+AQ462+AU462+AY462+BC462</f>
        <v>0.5757575757575758</v>
      </c>
      <c r="D462" s="51">
        <f>T462+X462+AB462+AF462+AJ462+AN462+AR462+AV462+AZ462+BD462</f>
        <v>1</v>
      </c>
      <c r="E462" s="305">
        <f>100*(C462/D462)</f>
        <v>57.57575757575758</v>
      </c>
      <c r="F462" s="614"/>
      <c r="G462" s="258"/>
      <c r="H462" s="615"/>
      <c r="I462" s="214"/>
      <c r="J462" s="610"/>
      <c r="K462" s="611"/>
      <c r="L462" s="612"/>
      <c r="M462" s="613"/>
      <c r="N462" s="448"/>
      <c r="O462" s="71"/>
      <c r="P462" s="72"/>
      <c r="Q462" s="73"/>
      <c r="R462" s="16" t="s">
        <v>165</v>
      </c>
      <c r="S462" s="589">
        <v>0.5757575757575758</v>
      </c>
      <c r="T462" s="590">
        <v>1</v>
      </c>
      <c r="U462" s="57">
        <f>S462/T462</f>
        <v>0.5757575757575758</v>
      </c>
      <c r="V462" s="20"/>
      <c r="W462" s="54"/>
      <c r="X462" s="55"/>
      <c r="Y462" s="56"/>
      <c r="Z462" s="13"/>
      <c r="AA462" s="54"/>
      <c r="AB462" s="55"/>
      <c r="AC462" s="56"/>
      <c r="AD462" s="152"/>
      <c r="AE462" s="182"/>
      <c r="AF462" s="167"/>
      <c r="AG462" s="168"/>
      <c r="AH462" s="152"/>
      <c r="AI462" s="182"/>
      <c r="AJ462" s="167"/>
      <c r="AK462" s="168"/>
      <c r="AL462" s="169"/>
      <c r="AM462" s="248"/>
      <c r="AN462" s="248"/>
      <c r="AO462" s="249"/>
      <c r="AP462" s="325"/>
      <c r="AQ462" s="248"/>
      <c r="AR462" s="248"/>
      <c r="AS462" s="249"/>
      <c r="AT462" s="325"/>
      <c r="AU462" s="248"/>
      <c r="AV462" s="248"/>
      <c r="AW462" s="249"/>
      <c r="AX462" s="325"/>
      <c r="AY462" s="248"/>
      <c r="AZ462" s="674"/>
      <c r="BA462" s="249"/>
      <c r="BB462" s="325"/>
      <c r="BC462" s="685"/>
      <c r="BD462" s="253"/>
      <c r="BE462" s="249"/>
      <c r="BF462" s="325"/>
      <c r="BG462" s="248"/>
      <c r="BH462" s="248"/>
      <c r="BI462" s="249"/>
    </row>
    <row r="463" spans="1:61" s="187" customFormat="1" ht="12.75" customHeight="1">
      <c r="A463" s="546">
        <v>1</v>
      </c>
      <c r="B463" s="4" t="s">
        <v>87</v>
      </c>
      <c r="C463" s="49">
        <f>W463+AA463+AE463+AI463+AM463+AQ463+AU463+AY463+BC463</f>
        <v>10.260952380952382</v>
      </c>
      <c r="D463" s="51">
        <f>X463+AB463+AF463+AJ463+AN463+AR463+AV463+AZ463+BD463</f>
        <v>29</v>
      </c>
      <c r="E463" s="305">
        <f>100*(C463/D463)</f>
        <v>35.38259441707718</v>
      </c>
      <c r="F463" s="247">
        <v>0.05</v>
      </c>
      <c r="G463" s="267">
        <v>1</v>
      </c>
      <c r="H463" s="283">
        <f>100*(F463/G463)</f>
        <v>5</v>
      </c>
      <c r="I463" s="115"/>
      <c r="J463" s="116"/>
      <c r="K463" s="276"/>
      <c r="L463" s="122"/>
      <c r="M463" s="121"/>
      <c r="N463" s="435"/>
      <c r="O463" s="598">
        <f>C463+F463+I463+L463</f>
        <v>10.310952380952383</v>
      </c>
      <c r="P463" s="600">
        <f>D463+G463+J463+M463</f>
        <v>30</v>
      </c>
      <c r="Q463" s="601">
        <f>100*O463/P463</f>
        <v>34.369841269841274</v>
      </c>
      <c r="R463" s="176"/>
      <c r="S463" s="439"/>
      <c r="T463" s="439"/>
      <c r="U463" s="538"/>
      <c r="V463" s="185" t="s">
        <v>165</v>
      </c>
      <c r="W463" s="180">
        <v>0.69</v>
      </c>
      <c r="X463" s="369">
        <v>1</v>
      </c>
      <c r="Y463" s="347">
        <f>W463/X463</f>
        <v>0.69</v>
      </c>
      <c r="Z463" s="185" t="s">
        <v>165</v>
      </c>
      <c r="AA463" s="105">
        <v>0.9642857142857143</v>
      </c>
      <c r="AB463" s="160">
        <v>1</v>
      </c>
      <c r="AC463" s="211">
        <v>0.9642857142857143</v>
      </c>
      <c r="AD463" s="13"/>
      <c r="AE463" s="59"/>
      <c r="AF463" s="132"/>
      <c r="AG463" s="56"/>
      <c r="AH463" s="16" t="s">
        <v>165</v>
      </c>
      <c r="AI463" s="54">
        <v>0.4166666666666667</v>
      </c>
      <c r="AJ463" s="55">
        <v>1</v>
      </c>
      <c r="AK463" s="56">
        <f>AI463/AJ463</f>
        <v>0.4166666666666667</v>
      </c>
      <c r="AL463" s="16" t="s">
        <v>165</v>
      </c>
      <c r="AM463" s="54">
        <v>0.31</v>
      </c>
      <c r="AN463" s="55">
        <v>1</v>
      </c>
      <c r="AO463" s="56">
        <v>0.31</v>
      </c>
      <c r="AP463" s="16" t="s">
        <v>165</v>
      </c>
      <c r="AQ463" s="54">
        <v>3.73</v>
      </c>
      <c r="AR463" s="55">
        <v>7</v>
      </c>
      <c r="AS463" s="56">
        <v>0.53</v>
      </c>
      <c r="AT463" s="16" t="s">
        <v>165</v>
      </c>
      <c r="AU463" s="54">
        <v>2.13</v>
      </c>
      <c r="AV463" s="55">
        <v>5</v>
      </c>
      <c r="AW463" s="56">
        <v>0.43</v>
      </c>
      <c r="AX463" s="16" t="s">
        <v>165</v>
      </c>
      <c r="AY463" s="54">
        <v>1.05</v>
      </c>
      <c r="AZ463" s="62">
        <v>7</v>
      </c>
      <c r="BA463" s="56">
        <v>0.15</v>
      </c>
      <c r="BB463" s="16" t="s">
        <v>165</v>
      </c>
      <c r="BC463" s="126">
        <v>0.97</v>
      </c>
      <c r="BD463" s="65">
        <v>6</v>
      </c>
      <c r="BE463" s="56">
        <v>0.16</v>
      </c>
      <c r="BF463" s="169"/>
      <c r="BG463" s="189"/>
      <c r="BH463" s="189"/>
      <c r="BI463" s="190"/>
    </row>
    <row r="464" spans="1:61" ht="12" customHeight="1">
      <c r="A464" s="547">
        <v>1</v>
      </c>
      <c r="B464" s="574" t="s">
        <v>818</v>
      </c>
      <c r="C464" s="49">
        <f>S464+W464+AA464+AE464+AI464+AM464+AQ464+AU464+AY464+BC464</f>
        <v>1</v>
      </c>
      <c r="D464" s="51">
        <f>T464+X464+AB464+AF464+AJ464+AN464+AR464+AV464+AZ464+BD464</f>
        <v>1</v>
      </c>
      <c r="E464" s="305">
        <f>100*(C464/D464)</f>
        <v>100</v>
      </c>
      <c r="F464" s="614"/>
      <c r="G464" s="258"/>
      <c r="H464" s="615"/>
      <c r="I464" s="214"/>
      <c r="J464" s="610"/>
      <c r="K464" s="611"/>
      <c r="L464" s="612"/>
      <c r="M464" s="613"/>
      <c r="N464" s="448"/>
      <c r="O464" s="71"/>
      <c r="P464" s="72"/>
      <c r="Q464" s="73"/>
      <c r="R464" s="16" t="s">
        <v>165</v>
      </c>
      <c r="S464" s="589">
        <v>1</v>
      </c>
      <c r="T464" s="590">
        <v>1</v>
      </c>
      <c r="U464" s="57">
        <f>S464/T464</f>
        <v>1</v>
      </c>
      <c r="V464" s="20"/>
      <c r="W464" s="54"/>
      <c r="X464" s="55"/>
      <c r="Y464" s="56"/>
      <c r="Z464" s="13"/>
      <c r="AA464" s="54"/>
      <c r="AB464" s="55"/>
      <c r="AC464" s="56"/>
      <c r="AD464" s="152"/>
      <c r="AE464" s="182"/>
      <c r="AF464" s="167"/>
      <c r="AG464" s="168"/>
      <c r="AH464" s="152"/>
      <c r="AI464" s="182"/>
      <c r="AJ464" s="167"/>
      <c r="AK464" s="168"/>
      <c r="AL464" s="169"/>
      <c r="AM464" s="248"/>
      <c r="AN464" s="248"/>
      <c r="AO464" s="249"/>
      <c r="AP464" s="325"/>
      <c r="AQ464" s="248"/>
      <c r="AR464" s="248"/>
      <c r="AS464" s="249"/>
      <c r="AT464" s="325"/>
      <c r="AU464" s="248"/>
      <c r="AV464" s="248"/>
      <c r="AW464" s="249"/>
      <c r="AX464" s="325"/>
      <c r="AY464" s="248"/>
      <c r="AZ464" s="674"/>
      <c r="BA464" s="249"/>
      <c r="BB464" s="325"/>
      <c r="BC464" s="685"/>
      <c r="BD464" s="253"/>
      <c r="BE464" s="249"/>
      <c r="BF464" s="325"/>
      <c r="BG464" s="248"/>
      <c r="BH464" s="248"/>
      <c r="BI464" s="249"/>
    </row>
    <row r="465" spans="1:61" s="195" customFormat="1" ht="12.75" customHeight="1">
      <c r="A465" s="546">
        <v>1</v>
      </c>
      <c r="B465" s="3" t="s">
        <v>659</v>
      </c>
      <c r="C465" s="49">
        <f>S465+W465+AA465+AE465+AI465+AM465+AQ465+AU465+AY465+BC465</f>
        <v>0.7270588235294118</v>
      </c>
      <c r="D465" s="51">
        <f>T465+X465+AB465+AF465+AJ465+AN465+AR465+AV465+AZ465+BD465</f>
        <v>2</v>
      </c>
      <c r="E465" s="305">
        <f>100*(C465/D465)</f>
        <v>36.35294117647059</v>
      </c>
      <c r="F465" s="239"/>
      <c r="G465" s="266"/>
      <c r="H465" s="303"/>
      <c r="I465" s="273"/>
      <c r="J465" s="405"/>
      <c r="K465" s="276"/>
      <c r="L465" s="286"/>
      <c r="M465" s="257"/>
      <c r="N465" s="436"/>
      <c r="O465" s="598">
        <f>C465+F465+I465+L465</f>
        <v>0.7270588235294118</v>
      </c>
      <c r="P465" s="600">
        <f>D465+G465+J465+M465</f>
        <v>2</v>
      </c>
      <c r="Q465" s="601">
        <f>100*O465/P465</f>
        <v>36.35294117647059</v>
      </c>
      <c r="R465" s="176"/>
      <c r="S465" s="439"/>
      <c r="T465" s="439"/>
      <c r="U465" s="538"/>
      <c r="V465" s="185" t="s">
        <v>165</v>
      </c>
      <c r="W465" s="106">
        <v>0.6470588235294118</v>
      </c>
      <c r="X465" s="160">
        <v>1</v>
      </c>
      <c r="Y465" s="211">
        <f>W465/X465</f>
        <v>0.6470588235294118</v>
      </c>
      <c r="Z465" s="176"/>
      <c r="AA465" s="59"/>
      <c r="AB465" s="66"/>
      <c r="AC465" s="56"/>
      <c r="AD465" s="136"/>
      <c r="AE465" s="61"/>
      <c r="AF465" s="54"/>
      <c r="AG465" s="352"/>
      <c r="AH465" s="136"/>
      <c r="AI465" s="67"/>
      <c r="AJ465" s="79"/>
      <c r="AK465" s="197"/>
      <c r="AL465" s="196"/>
      <c r="AM465" s="192"/>
      <c r="AN465" s="192"/>
      <c r="AO465" s="197"/>
      <c r="AP465" s="196"/>
      <c r="AQ465" s="192"/>
      <c r="AR465" s="192"/>
      <c r="AS465" s="142"/>
      <c r="AT465" s="136"/>
      <c r="AU465" s="61"/>
      <c r="AV465" s="79"/>
      <c r="AW465" s="197"/>
      <c r="AX465" s="125"/>
      <c r="AY465" s="54"/>
      <c r="AZ465" s="62"/>
      <c r="BA465" s="68"/>
      <c r="BB465" s="16" t="s">
        <v>165</v>
      </c>
      <c r="BC465" s="126">
        <v>0.08</v>
      </c>
      <c r="BD465" s="128">
        <v>1</v>
      </c>
      <c r="BE465" s="68">
        <v>0.08</v>
      </c>
      <c r="BF465" s="196"/>
      <c r="BG465" s="192"/>
      <c r="BH465" s="192"/>
      <c r="BI465" s="197"/>
    </row>
    <row r="466" spans="1:61" ht="12" customHeight="1">
      <c r="A466" s="547">
        <v>1</v>
      </c>
      <c r="B466" s="574" t="s">
        <v>810</v>
      </c>
      <c r="C466" s="49">
        <f>S466+W466+AA466+AE466+AI466+AM466+AQ466+AU466+AY466+BC466</f>
        <v>0.42424242424242425</v>
      </c>
      <c r="D466" s="51">
        <f>T466+X466+AB466+AF466+AJ466+AN466+AR466+AV466+AZ466+BD466</f>
        <v>1</v>
      </c>
      <c r="E466" s="305">
        <f>100*(C466/D466)</f>
        <v>42.42424242424242</v>
      </c>
      <c r="F466" s="614"/>
      <c r="G466" s="258"/>
      <c r="H466" s="615"/>
      <c r="I466" s="214"/>
      <c r="J466" s="610"/>
      <c r="K466" s="611"/>
      <c r="L466" s="612"/>
      <c r="M466" s="613"/>
      <c r="N466" s="448"/>
      <c r="O466" s="71"/>
      <c r="P466" s="72"/>
      <c r="Q466" s="73"/>
      <c r="R466" s="16" t="s">
        <v>165</v>
      </c>
      <c r="S466" s="589">
        <v>0.42424242424242425</v>
      </c>
      <c r="T466" s="590">
        <v>1</v>
      </c>
      <c r="U466" s="57">
        <f>S466/T466</f>
        <v>0.42424242424242425</v>
      </c>
      <c r="V466" s="20"/>
      <c r="W466" s="54"/>
      <c r="X466" s="55"/>
      <c r="Y466" s="56"/>
      <c r="Z466" s="13"/>
      <c r="AA466" s="54"/>
      <c r="AB466" s="55"/>
      <c r="AC466" s="56"/>
      <c r="AD466" s="152"/>
      <c r="AE466" s="182"/>
      <c r="AF466" s="167"/>
      <c r="AG466" s="168"/>
      <c r="AH466" s="152"/>
      <c r="AI466" s="182"/>
      <c r="AJ466" s="167"/>
      <c r="AK466" s="168"/>
      <c r="AL466" s="169"/>
      <c r="AM466" s="248"/>
      <c r="AN466" s="248"/>
      <c r="AO466" s="249"/>
      <c r="AP466" s="325"/>
      <c r="AQ466" s="248"/>
      <c r="AR466" s="248"/>
      <c r="AS466" s="249"/>
      <c r="AT466" s="325"/>
      <c r="AU466" s="248"/>
      <c r="AV466" s="248"/>
      <c r="AW466" s="249"/>
      <c r="AX466" s="325"/>
      <c r="AY466" s="248"/>
      <c r="AZ466" s="674"/>
      <c r="BA466" s="249"/>
      <c r="BB466" s="325"/>
      <c r="BC466" s="685"/>
      <c r="BD466" s="253"/>
      <c r="BE466" s="249"/>
      <c r="BF466" s="325"/>
      <c r="BG466" s="248"/>
      <c r="BH466" s="248"/>
      <c r="BI466" s="249"/>
    </row>
    <row r="467" spans="1:61" ht="12.75" customHeight="1">
      <c r="A467" s="546">
        <v>1</v>
      </c>
      <c r="B467" s="372" t="s">
        <v>735</v>
      </c>
      <c r="C467" s="49">
        <f>S467+W467+AA467+AE467+AI467+AM467+AQ467+AU467+AY467+BC467</f>
        <v>7.735595427963848</v>
      </c>
      <c r="D467" s="51">
        <f>T467+X467+AB467+AF467+AJ467+AN467+AR467+AV467+AZ467+BD467</f>
        <v>19</v>
      </c>
      <c r="E467" s="305">
        <f>100*(C467/D467)</f>
        <v>40.713660147178146</v>
      </c>
      <c r="F467" s="239"/>
      <c r="G467" s="266"/>
      <c r="H467" s="289"/>
      <c r="I467" s="115"/>
      <c r="J467" s="116"/>
      <c r="K467" s="276"/>
      <c r="L467" s="122"/>
      <c r="M467" s="121"/>
      <c r="N467" s="435"/>
      <c r="O467" s="598">
        <f>C467+F467+I467+L467</f>
        <v>7.735595427963848</v>
      </c>
      <c r="P467" s="600">
        <f>D467+G467+J467+M467</f>
        <v>19</v>
      </c>
      <c r="Q467" s="601">
        <f>100*O467/P467</f>
        <v>40.713660147178146</v>
      </c>
      <c r="R467" s="185" t="s">
        <v>165</v>
      </c>
      <c r="S467" s="238">
        <v>4.578282828282828</v>
      </c>
      <c r="T467" s="315">
        <v>10</v>
      </c>
      <c r="U467" s="349">
        <f>S467/T467</f>
        <v>0.4578282828282828</v>
      </c>
      <c r="V467" s="184" t="s">
        <v>165</v>
      </c>
      <c r="W467" s="106">
        <v>3.1573125996810205</v>
      </c>
      <c r="X467" s="160">
        <v>9</v>
      </c>
      <c r="Y467" s="211">
        <f>W467/X467</f>
        <v>0.35081251107566896</v>
      </c>
      <c r="Z467" s="445"/>
      <c r="AA467" s="238"/>
      <c r="AB467" s="315"/>
      <c r="AC467" s="347"/>
      <c r="AD467" s="237"/>
      <c r="AE467" s="181"/>
      <c r="AF467" s="337"/>
      <c r="AG467" s="347"/>
      <c r="AH467" s="13"/>
      <c r="AI467" s="54"/>
      <c r="AJ467" s="55"/>
      <c r="AK467" s="56"/>
      <c r="AL467" s="13"/>
      <c r="AM467" s="54"/>
      <c r="AN467" s="55"/>
      <c r="AO467" s="56"/>
      <c r="AP467" s="20"/>
      <c r="AQ467" s="54"/>
      <c r="AR467" s="55"/>
      <c r="AS467" s="56"/>
      <c r="AT467" s="13"/>
      <c r="AU467" s="54"/>
      <c r="AV467" s="55"/>
      <c r="AW467" s="56"/>
      <c r="AX467" s="152"/>
      <c r="AY467" s="182"/>
      <c r="AZ467" s="675"/>
      <c r="BA467" s="168"/>
      <c r="BB467" s="152"/>
      <c r="BC467" s="686"/>
      <c r="BD467" s="663"/>
      <c r="BE467" s="168"/>
      <c r="BF467" s="169"/>
      <c r="BG467" s="248"/>
      <c r="BH467" s="248"/>
      <c r="BI467" s="249"/>
    </row>
    <row r="468" spans="1:61" s="188" customFormat="1" ht="12.75" customHeight="1">
      <c r="A468" s="546">
        <v>1</v>
      </c>
      <c r="B468" s="4" t="s">
        <v>210</v>
      </c>
      <c r="C468" s="49">
        <f>S468+W468+AA468+AE468+AI468+AM468+AQ468+AU468+AY468+BC468</f>
        <v>14.256999886078834</v>
      </c>
      <c r="D468" s="51">
        <f>T468+X468+AB468+AF468+AJ468+AN468+AR468+AV468+AZ468+BD468</f>
        <v>36</v>
      </c>
      <c r="E468" s="305">
        <f>100*(C468/D468)</f>
        <v>39.6027774613301</v>
      </c>
      <c r="F468" s="239"/>
      <c r="G468" s="266"/>
      <c r="H468" s="289"/>
      <c r="I468" s="115"/>
      <c r="J468" s="116"/>
      <c r="K468" s="276"/>
      <c r="L468" s="122"/>
      <c r="M468" s="121"/>
      <c r="N468" s="435"/>
      <c r="O468" s="598">
        <f>C468+F468+I468+L468</f>
        <v>14.256999886078834</v>
      </c>
      <c r="P468" s="600">
        <f>D468+G468+J468+M468</f>
        <v>36</v>
      </c>
      <c r="Q468" s="601">
        <f>100*O468/P468</f>
        <v>39.60277746133009</v>
      </c>
      <c r="R468" s="16" t="s">
        <v>165</v>
      </c>
      <c r="S468" s="589">
        <v>1.1484848484848484</v>
      </c>
      <c r="T468" s="590">
        <v>2</v>
      </c>
      <c r="U468" s="57">
        <f>S468/T468</f>
        <v>0.5742424242424242</v>
      </c>
      <c r="V468" s="185" t="s">
        <v>165</v>
      </c>
      <c r="W468" s="106">
        <v>0.4631578947368421</v>
      </c>
      <c r="X468" s="160">
        <v>2</v>
      </c>
      <c r="Y468" s="211">
        <f>W468/X468</f>
        <v>0.23157894736842105</v>
      </c>
      <c r="Z468" s="185" t="s">
        <v>165</v>
      </c>
      <c r="AA468" s="105">
        <v>0.9553571428571429</v>
      </c>
      <c r="AB468" s="160">
        <v>3</v>
      </c>
      <c r="AC468" s="211">
        <v>0.318452380952381</v>
      </c>
      <c r="AD468" s="16" t="s">
        <v>165</v>
      </c>
      <c r="AE468" s="105">
        <v>3</v>
      </c>
      <c r="AF468" s="160">
        <v>7</v>
      </c>
      <c r="AG468" s="56">
        <f>AE468/AF468</f>
        <v>0.42857142857142855</v>
      </c>
      <c r="AH468" s="16" t="s">
        <v>165</v>
      </c>
      <c r="AI468" s="54">
        <v>2.8</v>
      </c>
      <c r="AJ468" s="55">
        <v>6</v>
      </c>
      <c r="AK468" s="56">
        <f>AI468/AJ468</f>
        <v>0.4666666666666666</v>
      </c>
      <c r="AL468" s="16" t="s">
        <v>165</v>
      </c>
      <c r="AM468" s="54">
        <v>1.67</v>
      </c>
      <c r="AN468" s="55">
        <v>5</v>
      </c>
      <c r="AO468" s="56">
        <v>0.33</v>
      </c>
      <c r="AP468" s="16" t="s">
        <v>165</v>
      </c>
      <c r="AQ468" s="54">
        <v>0.98</v>
      </c>
      <c r="AR468" s="55">
        <v>3</v>
      </c>
      <c r="AS468" s="56">
        <v>0.33</v>
      </c>
      <c r="AT468" s="16" t="s">
        <v>165</v>
      </c>
      <c r="AU468" s="54">
        <v>3.1</v>
      </c>
      <c r="AV468" s="55">
        <v>7</v>
      </c>
      <c r="AW468" s="56">
        <v>0.44</v>
      </c>
      <c r="AX468" s="16" t="s">
        <v>165</v>
      </c>
      <c r="AY468" s="54">
        <v>0.14</v>
      </c>
      <c r="AZ468" s="62">
        <v>1</v>
      </c>
      <c r="BA468" s="56">
        <v>0.14</v>
      </c>
      <c r="BB468" s="13"/>
      <c r="BC468" s="126"/>
      <c r="BD468" s="65"/>
      <c r="BE468" s="56"/>
      <c r="BF468" s="169"/>
      <c r="BG468" s="189"/>
      <c r="BH468" s="189"/>
      <c r="BI468" s="190"/>
    </row>
    <row r="469" spans="1:61" s="188" customFormat="1" ht="12.75" customHeight="1">
      <c r="A469" s="546">
        <v>1</v>
      </c>
      <c r="B469" s="3" t="s">
        <v>320</v>
      </c>
      <c r="C469" s="49">
        <f>S469+W469+AA469+AE469+AI469+AM469+AQ469+AU469+AY469+BC469</f>
        <v>0.7</v>
      </c>
      <c r="D469" s="51">
        <f>T469+X469+AB469+AF469+AJ469+AN469+AR469+AV469+AZ469+BD469</f>
        <v>5</v>
      </c>
      <c r="E469" s="305">
        <f>100*(C469/D469)</f>
        <v>13.999999999999998</v>
      </c>
      <c r="F469" s="239"/>
      <c r="G469" s="266"/>
      <c r="H469" s="289"/>
      <c r="I469" s="115"/>
      <c r="J469" s="116"/>
      <c r="K469" s="276"/>
      <c r="L469" s="122"/>
      <c r="M469" s="121"/>
      <c r="N469" s="435"/>
      <c r="O469" s="598">
        <f>C469+F469+I469+L469</f>
        <v>0.7</v>
      </c>
      <c r="P469" s="600">
        <f>D469+G469+J469+M469</f>
        <v>5</v>
      </c>
      <c r="Q469" s="601">
        <f>100*O469/P469</f>
        <v>14</v>
      </c>
      <c r="R469" s="176"/>
      <c r="S469" s="439"/>
      <c r="T469" s="439"/>
      <c r="U469" s="538"/>
      <c r="V469" s="184" t="s">
        <v>165</v>
      </c>
      <c r="W469" s="180">
        <v>0.04</v>
      </c>
      <c r="X469" s="369">
        <v>1</v>
      </c>
      <c r="Y469" s="347">
        <f>W469/X469</f>
        <v>0.04</v>
      </c>
      <c r="Z469" s="176"/>
      <c r="AA469" s="59"/>
      <c r="AB469" s="66"/>
      <c r="AC469" s="56"/>
      <c r="AD469" s="13"/>
      <c r="AE469" s="59"/>
      <c r="AF469" s="132"/>
      <c r="AG469" s="56"/>
      <c r="AH469" s="16" t="s">
        <v>165</v>
      </c>
      <c r="AI469" s="54">
        <v>0.35</v>
      </c>
      <c r="AJ469" s="55">
        <v>2</v>
      </c>
      <c r="AK469" s="56">
        <f>AI469/AJ469</f>
        <v>0.175</v>
      </c>
      <c r="AL469" s="16" t="s">
        <v>165</v>
      </c>
      <c r="AM469" s="54">
        <v>0.27</v>
      </c>
      <c r="AN469" s="55">
        <v>1</v>
      </c>
      <c r="AO469" s="56">
        <f>AM469</f>
        <v>0.27</v>
      </c>
      <c r="AP469" s="16" t="s">
        <v>165</v>
      </c>
      <c r="AQ469" s="54">
        <v>0.04</v>
      </c>
      <c r="AR469" s="55">
        <v>1</v>
      </c>
      <c r="AS469" s="56">
        <v>0.04</v>
      </c>
      <c r="AT469" s="13"/>
      <c r="AU469" s="54"/>
      <c r="AV469" s="55"/>
      <c r="AW469" s="56"/>
      <c r="AX469" s="13"/>
      <c r="AY469" s="80"/>
      <c r="AZ469" s="62"/>
      <c r="BA469" s="56"/>
      <c r="BB469" s="13"/>
      <c r="BC469" s="126"/>
      <c r="BD469" s="65"/>
      <c r="BE469" s="56"/>
      <c r="BF469" s="169"/>
      <c r="BG469" s="189"/>
      <c r="BH469" s="189"/>
      <c r="BI469" s="190"/>
    </row>
    <row r="470" spans="1:61" ht="12.75" customHeight="1">
      <c r="A470" s="545">
        <v>1</v>
      </c>
      <c r="B470" s="226" t="s">
        <v>721</v>
      </c>
      <c r="C470" s="390">
        <f>W470+AA470+AI470</f>
        <v>2.223949579831933</v>
      </c>
      <c r="D470" s="456">
        <f>X470+AB470+AJ470</f>
        <v>3</v>
      </c>
      <c r="E470" s="305">
        <f>100*(C470/D470)</f>
        <v>74.13165266106444</v>
      </c>
      <c r="F470" s="247">
        <f>AE470</f>
        <v>0.09</v>
      </c>
      <c r="G470" s="267">
        <f>AF470</f>
        <v>1</v>
      </c>
      <c r="H470" s="634">
        <f>100*(F470/G470)</f>
        <v>9</v>
      </c>
      <c r="I470" s="584"/>
      <c r="J470" s="330"/>
      <c r="K470" s="585"/>
      <c r="L470" s="470"/>
      <c r="M470" s="389"/>
      <c r="N470" s="471"/>
      <c r="O470" s="598">
        <f>C470+F470+I470+L470</f>
        <v>2.3139495798319327</v>
      </c>
      <c r="P470" s="600">
        <f>D470+G470+J470+M470</f>
        <v>4</v>
      </c>
      <c r="Q470" s="601">
        <f>100*O470/P470</f>
        <v>57.84873949579832</v>
      </c>
      <c r="R470" s="176"/>
      <c r="S470" s="439"/>
      <c r="T470" s="439"/>
      <c r="U470" s="538"/>
      <c r="V470" s="184" t="s">
        <v>165</v>
      </c>
      <c r="W470" s="106">
        <v>0.7857142857142857</v>
      </c>
      <c r="X470" s="65">
        <v>1</v>
      </c>
      <c r="Y470" s="211">
        <f>W470/X470</f>
        <v>0.7857142857142857</v>
      </c>
      <c r="Z470" s="185" t="s">
        <v>165</v>
      </c>
      <c r="AA470" s="106">
        <v>0.5882352941176471</v>
      </c>
      <c r="AB470" s="160">
        <v>1</v>
      </c>
      <c r="AC470" s="56">
        <f>AA470/AB470</f>
        <v>0.5882352941176471</v>
      </c>
      <c r="AD470" s="14" t="s">
        <v>163</v>
      </c>
      <c r="AE470" s="59">
        <v>0.09</v>
      </c>
      <c r="AF470" s="315">
        <v>1</v>
      </c>
      <c r="AG470" s="56">
        <v>0.09</v>
      </c>
      <c r="AH470" s="185" t="s">
        <v>165</v>
      </c>
      <c r="AI470" s="54">
        <v>0.85</v>
      </c>
      <c r="AJ470" s="67">
        <v>1</v>
      </c>
      <c r="AK470" s="68">
        <f>AI470/AJ470</f>
        <v>0.85</v>
      </c>
      <c r="AL470" s="136"/>
      <c r="AM470" s="55"/>
      <c r="AN470" s="58"/>
      <c r="AO470" s="653"/>
      <c r="AP470" s="136"/>
      <c r="AQ470" s="55"/>
      <c r="AR470" s="58"/>
      <c r="AS470" s="747"/>
      <c r="AT470" s="136"/>
      <c r="AU470" s="55"/>
      <c r="AV470" s="58"/>
      <c r="AW470" s="472"/>
      <c r="AX470" s="473"/>
      <c r="AY470" s="167"/>
      <c r="AZ470" s="681"/>
      <c r="BA470" s="472"/>
      <c r="BB470" s="473"/>
      <c r="BC470" s="689"/>
      <c r="BD470" s="667"/>
      <c r="BE470" s="654"/>
      <c r="BF470" s="325"/>
      <c r="BG470" s="248"/>
      <c r="BH470" s="248"/>
      <c r="BI470" s="249"/>
    </row>
    <row r="471" spans="1:61" ht="12.75" customHeight="1">
      <c r="A471" s="546">
        <v>1</v>
      </c>
      <c r="B471" s="3" t="s">
        <v>782</v>
      </c>
      <c r="C471" s="49">
        <f>S471+W471+AA471+AE471+AI471+AM471+AQ471+AU471+AY471+BC471</f>
        <v>0.94</v>
      </c>
      <c r="D471" s="51">
        <f>T471+X471+AB471+AF471+AJ471+AN471+AR471+AV471+AZ471+BD471</f>
        <v>1</v>
      </c>
      <c r="E471" s="305">
        <f>100*(C471/D471)</f>
        <v>94</v>
      </c>
      <c r="F471" s="239"/>
      <c r="G471" s="266"/>
      <c r="H471" s="289"/>
      <c r="I471" s="115"/>
      <c r="J471" s="116"/>
      <c r="K471" s="276"/>
      <c r="L471" s="122"/>
      <c r="M471" s="121"/>
      <c r="N471" s="435"/>
      <c r="O471" s="598">
        <f>C471+F471+I471+L471</f>
        <v>0.94</v>
      </c>
      <c r="P471" s="600">
        <f>D471+G471+J471+M471</f>
        <v>1</v>
      </c>
      <c r="Q471" s="601">
        <f>100*O471/P471</f>
        <v>94</v>
      </c>
      <c r="R471" s="184" t="s">
        <v>165</v>
      </c>
      <c r="S471" s="180">
        <v>0.94</v>
      </c>
      <c r="T471" s="160">
        <v>1</v>
      </c>
      <c r="U471" s="349">
        <f>S471/T471</f>
        <v>0.94</v>
      </c>
      <c r="V471" s="603"/>
      <c r="W471" s="238"/>
      <c r="X471" s="315"/>
      <c r="Y471" s="559"/>
      <c r="Z471" s="445"/>
      <c r="AA471" s="238"/>
      <c r="AB471" s="315"/>
      <c r="AC471" s="347"/>
      <c r="AD471" s="237"/>
      <c r="AE471" s="181"/>
      <c r="AF471" s="337"/>
      <c r="AG471" s="347"/>
      <c r="AH471" s="13"/>
      <c r="AI471" s="54"/>
      <c r="AJ471" s="55"/>
      <c r="AK471" s="56"/>
      <c r="AL471" s="13"/>
      <c r="AM471" s="54"/>
      <c r="AN471" s="55"/>
      <c r="AO471" s="56"/>
      <c r="AP471" s="20"/>
      <c r="AQ471" s="54"/>
      <c r="AR471" s="55"/>
      <c r="AS471" s="56"/>
      <c r="AT471" s="13"/>
      <c r="AU471" s="54"/>
      <c r="AV471" s="55"/>
      <c r="AW471" s="56"/>
      <c r="AX471" s="152"/>
      <c r="AY471" s="182"/>
      <c r="AZ471" s="675"/>
      <c r="BA471" s="168"/>
      <c r="BB471" s="152"/>
      <c r="BC471" s="686"/>
      <c r="BD471" s="663"/>
      <c r="BE471" s="168"/>
      <c r="BF471" s="169"/>
      <c r="BG471" s="248"/>
      <c r="BH471" s="248"/>
      <c r="BI471" s="249"/>
    </row>
    <row r="472" spans="1:61" ht="12" customHeight="1">
      <c r="A472" s="547">
        <v>1</v>
      </c>
      <c r="B472" s="574" t="s">
        <v>811</v>
      </c>
      <c r="C472" s="49">
        <f>S472+W472+AA472+AE472+AI472+AM472+AQ472+AU472+AY472+BC472</f>
        <v>0.36363636363636365</v>
      </c>
      <c r="D472" s="51">
        <f>T472+X472+AB472+AF472+AJ472+AN472+AR472+AV472+AZ472+BD472</f>
        <v>1</v>
      </c>
      <c r="E472" s="305">
        <f>100*(C472/D472)</f>
        <v>36.36363636363637</v>
      </c>
      <c r="F472" s="614"/>
      <c r="G472" s="258"/>
      <c r="H472" s="615"/>
      <c r="I472" s="214"/>
      <c r="J472" s="610"/>
      <c r="K472" s="611"/>
      <c r="L472" s="612"/>
      <c r="M472" s="613"/>
      <c r="N472" s="448"/>
      <c r="O472" s="71"/>
      <c r="P472" s="72"/>
      <c r="Q472" s="73"/>
      <c r="R472" s="16" t="s">
        <v>165</v>
      </c>
      <c r="S472" s="589">
        <v>0.36363636363636365</v>
      </c>
      <c r="T472" s="590">
        <v>1</v>
      </c>
      <c r="U472" s="57">
        <f>S472/T472</f>
        <v>0.36363636363636365</v>
      </c>
      <c r="V472" s="20"/>
      <c r="W472" s="54"/>
      <c r="X472" s="55"/>
      <c r="Y472" s="56"/>
      <c r="Z472" s="13"/>
      <c r="AA472" s="54"/>
      <c r="AB472" s="55"/>
      <c r="AC472" s="56"/>
      <c r="AD472" s="152"/>
      <c r="AE472" s="182"/>
      <c r="AF472" s="167"/>
      <c r="AG472" s="168"/>
      <c r="AH472" s="152"/>
      <c r="AI472" s="182"/>
      <c r="AJ472" s="167"/>
      <c r="AK472" s="168"/>
      <c r="AL472" s="169"/>
      <c r="AM472" s="248"/>
      <c r="AN472" s="248"/>
      <c r="AO472" s="249"/>
      <c r="AP472" s="325"/>
      <c r="AQ472" s="248"/>
      <c r="AR472" s="248"/>
      <c r="AS472" s="249"/>
      <c r="AT472" s="325"/>
      <c r="AU472" s="248"/>
      <c r="AV472" s="248"/>
      <c r="AW472" s="249"/>
      <c r="AX472" s="325"/>
      <c r="AY472" s="248"/>
      <c r="AZ472" s="674"/>
      <c r="BA472" s="249"/>
      <c r="BB472" s="325"/>
      <c r="BC472" s="685"/>
      <c r="BD472" s="253"/>
      <c r="BE472" s="249"/>
      <c r="BF472" s="325"/>
      <c r="BG472" s="248"/>
      <c r="BH472" s="248"/>
      <c r="BI472" s="249"/>
    </row>
    <row r="473" spans="1:61" s="187" customFormat="1" ht="12.75" customHeight="1">
      <c r="A473" s="546">
        <v>1</v>
      </c>
      <c r="B473" s="4" t="s">
        <v>192</v>
      </c>
      <c r="C473" s="49">
        <f>S473+W473+AA473+AE473+AI473+AM473+AQ473+AU473+AY473+BC473</f>
        <v>3.2849999999999997</v>
      </c>
      <c r="D473" s="51">
        <f>T473+X473+AB473+AF473+AJ473+AN473+AR473+AV473+AZ473+BD473</f>
        <v>5</v>
      </c>
      <c r="E473" s="305">
        <f>100*(C473/D473)</f>
        <v>65.69999999999999</v>
      </c>
      <c r="F473" s="239"/>
      <c r="G473" s="266"/>
      <c r="H473" s="289"/>
      <c r="I473" s="115"/>
      <c r="J473" s="116"/>
      <c r="K473" s="276"/>
      <c r="L473" s="122"/>
      <c r="M473" s="121"/>
      <c r="N473" s="435"/>
      <c r="O473" s="598">
        <f>C473+F473+I473+L473</f>
        <v>3.2849999999999997</v>
      </c>
      <c r="P473" s="600">
        <f>D473+G473+J473+M473</f>
        <v>5</v>
      </c>
      <c r="Q473" s="601">
        <f>100*O473/P473</f>
        <v>65.69999999999999</v>
      </c>
      <c r="R473" s="176"/>
      <c r="S473" s="439"/>
      <c r="T473" s="439"/>
      <c r="U473" s="538"/>
      <c r="V473" s="184" t="s">
        <v>165</v>
      </c>
      <c r="W473" s="180">
        <v>0.63</v>
      </c>
      <c r="X473" s="369">
        <v>1</v>
      </c>
      <c r="Y473" s="347">
        <f>W473/X473</f>
        <v>0.63</v>
      </c>
      <c r="Z473" s="185" t="s">
        <v>165</v>
      </c>
      <c r="AA473" s="238">
        <v>0.625</v>
      </c>
      <c r="AB473" s="250">
        <v>1</v>
      </c>
      <c r="AC473" s="56">
        <v>0.625</v>
      </c>
      <c r="AD473" s="13"/>
      <c r="AE473" s="59"/>
      <c r="AF473" s="132"/>
      <c r="AG473" s="56"/>
      <c r="AH473" s="13"/>
      <c r="AI473" s="54"/>
      <c r="AJ473" s="55"/>
      <c r="AK473" s="56"/>
      <c r="AL473" s="16" t="s">
        <v>165</v>
      </c>
      <c r="AM473" s="54">
        <v>0.85</v>
      </c>
      <c r="AN473" s="55">
        <v>1</v>
      </c>
      <c r="AO473" s="56">
        <v>0.85</v>
      </c>
      <c r="AP473" s="13"/>
      <c r="AQ473" s="54"/>
      <c r="AR473" s="61"/>
      <c r="AS473" s="68"/>
      <c r="AT473" s="13"/>
      <c r="AU473" s="54"/>
      <c r="AV473" s="55"/>
      <c r="AW473" s="56"/>
      <c r="AX473" s="16" t="s">
        <v>165</v>
      </c>
      <c r="AY473" s="54">
        <v>0.59</v>
      </c>
      <c r="AZ473" s="62">
        <v>1</v>
      </c>
      <c r="BA473" s="56">
        <v>0.59</v>
      </c>
      <c r="BB473" s="16" t="s">
        <v>165</v>
      </c>
      <c r="BC473" s="126">
        <v>0.59</v>
      </c>
      <c r="BD473" s="65">
        <v>1</v>
      </c>
      <c r="BE473" s="56">
        <v>0.59</v>
      </c>
      <c r="BF473" s="196"/>
      <c r="BG473" s="192"/>
      <c r="BH473" s="192"/>
      <c r="BI473" s="197"/>
    </row>
    <row r="474" spans="1:61" s="187" customFormat="1" ht="12.75" customHeight="1">
      <c r="A474" s="546">
        <v>1</v>
      </c>
      <c r="B474" s="3" t="s">
        <v>181</v>
      </c>
      <c r="C474" s="49">
        <f>S474+W474+AA474+AE474+AI474+AM474+AQ474+AU474+AY474+BC474</f>
        <v>4.5</v>
      </c>
      <c r="D474" s="51">
        <f>T474+X474+AB474+AF474+AJ474+AN474+AR474+AV474+AZ474+BD474</f>
        <v>5</v>
      </c>
      <c r="E474" s="305">
        <f>100*(C474/D474)</f>
        <v>90</v>
      </c>
      <c r="F474" s="239"/>
      <c r="G474" s="266"/>
      <c r="H474" s="289"/>
      <c r="I474" s="115"/>
      <c r="J474" s="116"/>
      <c r="K474" s="276"/>
      <c r="L474" s="122"/>
      <c r="M474" s="121"/>
      <c r="N474" s="435"/>
      <c r="O474" s="598">
        <f>C474+F474+I474+L474</f>
        <v>4.5</v>
      </c>
      <c r="P474" s="600">
        <f>D474+G474+J474+M474</f>
        <v>5</v>
      </c>
      <c r="Q474" s="601">
        <f>100*O474/P474</f>
        <v>90</v>
      </c>
      <c r="R474" s="16" t="s">
        <v>165</v>
      </c>
      <c r="S474" s="589">
        <v>0.95</v>
      </c>
      <c r="T474" s="590">
        <v>1</v>
      </c>
      <c r="U474" s="57">
        <f>S474/T474</f>
        <v>0.95</v>
      </c>
      <c r="V474" s="176"/>
      <c r="W474" s="59"/>
      <c r="X474" s="66"/>
      <c r="Y474" s="124"/>
      <c r="Z474" s="176"/>
      <c r="AA474" s="59"/>
      <c r="AB474" s="66"/>
      <c r="AC474" s="56"/>
      <c r="AD474" s="13"/>
      <c r="AE474" s="59"/>
      <c r="AF474" s="132"/>
      <c r="AG474" s="56"/>
      <c r="AH474" s="16" t="s">
        <v>165</v>
      </c>
      <c r="AI474" s="54">
        <v>1.92</v>
      </c>
      <c r="AJ474" s="55">
        <v>2</v>
      </c>
      <c r="AK474" s="56">
        <f>AI474/AJ474</f>
        <v>0.96</v>
      </c>
      <c r="AL474" s="16" t="s">
        <v>165</v>
      </c>
      <c r="AM474" s="54">
        <v>1.63</v>
      </c>
      <c r="AN474" s="55">
        <v>2</v>
      </c>
      <c r="AO474" s="56">
        <v>0.82</v>
      </c>
      <c r="AP474" s="13"/>
      <c r="AQ474" s="54"/>
      <c r="AR474" s="61"/>
      <c r="AS474" s="68"/>
      <c r="AT474" s="13"/>
      <c r="AU474" s="54"/>
      <c r="AV474" s="55"/>
      <c r="AW474" s="56"/>
      <c r="AX474" s="13"/>
      <c r="AY474" s="54"/>
      <c r="AZ474" s="62"/>
      <c r="BA474" s="56"/>
      <c r="BB474" s="13"/>
      <c r="BC474" s="126"/>
      <c r="BD474" s="65"/>
      <c r="BE474" s="56"/>
      <c r="BF474" s="196"/>
      <c r="BG474" s="192"/>
      <c r="BH474" s="192"/>
      <c r="BI474" s="197"/>
    </row>
    <row r="475" spans="1:61" s="193" customFormat="1" ht="12.75" customHeight="1">
      <c r="A475" s="547">
        <v>1</v>
      </c>
      <c r="B475" s="3" t="s">
        <v>525</v>
      </c>
      <c r="C475" s="49">
        <f>S475+W475+AA475+AE475+AI475+AM475+AQ475+AU475+AY475+BC475</f>
        <v>0.3458646616541353</v>
      </c>
      <c r="D475" s="51">
        <f>T475+X475+AB475+AF475+AJ475+AN475+AR475+AV475+AZ475+BD475</f>
        <v>2</v>
      </c>
      <c r="E475" s="305">
        <f>100*(C475/D475)</f>
        <v>17.293233082706767</v>
      </c>
      <c r="F475" s="239"/>
      <c r="G475" s="266"/>
      <c r="H475" s="303"/>
      <c r="I475" s="278"/>
      <c r="J475" s="410"/>
      <c r="K475" s="279"/>
      <c r="L475" s="278"/>
      <c r="M475" s="201"/>
      <c r="N475" s="279"/>
      <c r="O475" s="598">
        <f>C475+F475+I475+L475</f>
        <v>0.3458646616541353</v>
      </c>
      <c r="P475" s="600">
        <f>D475+G475+J475+M475</f>
        <v>2</v>
      </c>
      <c r="Q475" s="601">
        <f>100*O475/P475</f>
        <v>17.293233082706767</v>
      </c>
      <c r="R475" s="176"/>
      <c r="S475" s="439"/>
      <c r="T475" s="439"/>
      <c r="U475" s="538"/>
      <c r="V475" s="184" t="s">
        <v>165</v>
      </c>
      <c r="W475" s="106">
        <v>0.13157894736842105</v>
      </c>
      <c r="X475" s="65">
        <v>1</v>
      </c>
      <c r="Y475" s="211">
        <f>W475/X475</f>
        <v>0.13157894736842105</v>
      </c>
      <c r="Z475" s="176"/>
      <c r="AA475" s="59"/>
      <c r="AB475" s="66"/>
      <c r="AC475" s="56"/>
      <c r="AD475" s="196"/>
      <c r="AE475" s="192"/>
      <c r="AF475" s="203"/>
      <c r="AG475" s="351"/>
      <c r="AH475" s="16" t="s">
        <v>165</v>
      </c>
      <c r="AI475" s="64">
        <v>0.21428571428571427</v>
      </c>
      <c r="AJ475" s="67">
        <v>1</v>
      </c>
      <c r="AK475" s="68">
        <f>AI475/AJ475</f>
        <v>0.21428571428571427</v>
      </c>
      <c r="AL475" s="125"/>
      <c r="AM475" s="67"/>
      <c r="AN475" s="79"/>
      <c r="AO475" s="68"/>
      <c r="AP475" s="131"/>
      <c r="AQ475" s="67"/>
      <c r="AR475" s="79"/>
      <c r="AS475" s="142"/>
      <c r="AT475" s="125"/>
      <c r="AU475" s="67"/>
      <c r="AV475" s="79"/>
      <c r="AW475" s="142"/>
      <c r="AX475" s="196"/>
      <c r="AY475" s="192"/>
      <c r="AZ475" s="676"/>
      <c r="BA475" s="197"/>
      <c r="BB475" s="196"/>
      <c r="BC475" s="192"/>
      <c r="BD475" s="203"/>
      <c r="BE475" s="197"/>
      <c r="BF475" s="196"/>
      <c r="BG475" s="192"/>
      <c r="BH475" s="192"/>
      <c r="BI475" s="197"/>
    </row>
    <row r="476" spans="1:61" ht="12.75" customHeight="1">
      <c r="A476" s="546">
        <v>1</v>
      </c>
      <c r="B476" s="226" t="s">
        <v>776</v>
      </c>
      <c r="C476" s="49">
        <f>S476+W476+AA476+AE476+AI476+AM476+AQ476+AU476+AY476+BC476</f>
        <v>0.07142857142857142</v>
      </c>
      <c r="D476" s="51">
        <f>T476+X476+AB476+AF476+AJ476+AN476+AR476+AV476+AZ476+BD476</f>
        <v>1</v>
      </c>
      <c r="E476" s="305">
        <f>100*(C476/D476)</f>
        <v>7.142857142857142</v>
      </c>
      <c r="F476" s="453"/>
      <c r="G476" s="496"/>
      <c r="H476" s="448"/>
      <c r="I476" s="453"/>
      <c r="J476" s="449"/>
      <c r="K476" s="462"/>
      <c r="L476" s="423"/>
      <c r="M476" s="454"/>
      <c r="N476" s="455"/>
      <c r="O476" s="598">
        <f>C476+F476+I476+L476</f>
        <v>0.07142857142857142</v>
      </c>
      <c r="P476" s="600">
        <f>D476+G476+J476+M476</f>
        <v>1</v>
      </c>
      <c r="Q476" s="601">
        <f>100*O476/P476</f>
        <v>7.142857142857142</v>
      </c>
      <c r="R476" s="444"/>
      <c r="S476" s="58"/>
      <c r="T476" s="227"/>
      <c r="U476" s="76"/>
      <c r="V476" s="185" t="s">
        <v>165</v>
      </c>
      <c r="W476" s="106">
        <v>0.07142857142857142</v>
      </c>
      <c r="X476" s="65">
        <v>1</v>
      </c>
      <c r="Y476" s="211">
        <f>W476/X476</f>
        <v>0.07142857142857142</v>
      </c>
      <c r="Z476" s="241"/>
      <c r="AA476" s="242"/>
      <c r="AB476" s="233"/>
      <c r="AC476" s="431"/>
      <c r="AD476" s="241"/>
      <c r="AE476" s="242"/>
      <c r="AF476" s="236"/>
      <c r="AG476" s="249"/>
      <c r="AH476" s="325"/>
      <c r="AI476" s="248"/>
      <c r="AJ476" s="248"/>
      <c r="AK476" s="249"/>
      <c r="AL476" s="325"/>
      <c r="AM476" s="248"/>
      <c r="AN476" s="248"/>
      <c r="AO476" s="249"/>
      <c r="AP476" s="325"/>
      <c r="AQ476" s="248"/>
      <c r="AR476" s="248"/>
      <c r="AS476" s="249"/>
      <c r="AT476" s="325"/>
      <c r="AU476" s="248"/>
      <c r="AV476" s="248"/>
      <c r="AW476" s="249"/>
      <c r="AX476" s="325"/>
      <c r="AY476" s="248"/>
      <c r="AZ476" s="674"/>
      <c r="BA476" s="249"/>
      <c r="BB476" s="325"/>
      <c r="BC476" s="685"/>
      <c r="BD476" s="253"/>
      <c r="BE476" s="249"/>
      <c r="BF476" s="325"/>
      <c r="BG476" s="248"/>
      <c r="BH476" s="248"/>
      <c r="BI476" s="249"/>
    </row>
    <row r="477" spans="1:61" s="195" customFormat="1" ht="12.75" customHeight="1">
      <c r="A477" s="546">
        <v>1</v>
      </c>
      <c r="B477" s="3" t="s">
        <v>480</v>
      </c>
      <c r="C477" s="49">
        <f>S477+W477+AA477+AE477+AI477+AM477+AQ477+AU477+AY477+BC477</f>
        <v>1.145</v>
      </c>
      <c r="D477" s="51">
        <f>T477+X477+AB477+AF477+AJ477+AN477+AR477+AV477+AZ477+BD477</f>
        <v>2</v>
      </c>
      <c r="E477" s="305">
        <f>100*(C477/D477)</f>
        <v>57.25</v>
      </c>
      <c r="F477" s="239"/>
      <c r="G477" s="266"/>
      <c r="H477" s="303"/>
      <c r="I477" s="273"/>
      <c r="J477" s="405"/>
      <c r="K477" s="274"/>
      <c r="L477" s="286"/>
      <c r="M477" s="257"/>
      <c r="N477" s="436"/>
      <c r="O477" s="506">
        <f>C477+F477+I477+L477</f>
        <v>1.145</v>
      </c>
      <c r="P477" s="480">
        <f>D477+G477+J477+M477</f>
        <v>2</v>
      </c>
      <c r="Q477" s="481">
        <f>100*O477/P477</f>
        <v>57.25</v>
      </c>
      <c r="R477" s="176"/>
      <c r="S477" s="439"/>
      <c r="T477" s="439"/>
      <c r="U477" s="538"/>
      <c r="V477" s="185" t="s">
        <v>165</v>
      </c>
      <c r="W477" s="106">
        <v>0.625</v>
      </c>
      <c r="X477" s="160">
        <v>1</v>
      </c>
      <c r="Y477" s="211">
        <f>W477/X477</f>
        <v>0.625</v>
      </c>
      <c r="Z477" s="176"/>
      <c r="AA477" s="59"/>
      <c r="AB477" s="66"/>
      <c r="AC477" s="56"/>
      <c r="AD477" s="185" t="s">
        <v>165</v>
      </c>
      <c r="AE477" s="126">
        <v>0.52</v>
      </c>
      <c r="AF477" s="132">
        <v>1</v>
      </c>
      <c r="AG477" s="68">
        <v>0.52</v>
      </c>
      <c r="AH477" s="136"/>
      <c r="AI477" s="67"/>
      <c r="AJ477" s="79"/>
      <c r="AK477" s="154"/>
      <c r="AL477" s="155"/>
      <c r="AM477" s="137"/>
      <c r="AN477" s="138"/>
      <c r="AO477" s="154"/>
      <c r="AP477" s="155"/>
      <c r="AQ477" s="137"/>
      <c r="AR477" s="138"/>
      <c r="AS477" s="142"/>
      <c r="AT477" s="136"/>
      <c r="AU477" s="61"/>
      <c r="AV477" s="79"/>
      <c r="AW477" s="197"/>
      <c r="AX477" s="196"/>
      <c r="AY477" s="192"/>
      <c r="AZ477" s="676"/>
      <c r="BA477" s="197"/>
      <c r="BB477" s="196"/>
      <c r="BC477" s="192"/>
      <c r="BD477" s="203"/>
      <c r="BE477" s="197"/>
      <c r="BF477" s="196"/>
      <c r="BG477" s="192"/>
      <c r="BH477" s="192"/>
      <c r="BI477" s="197"/>
    </row>
    <row r="478" spans="1:61" s="188" customFormat="1" ht="12.75" customHeight="1">
      <c r="A478" s="546">
        <v>1</v>
      </c>
      <c r="B478" s="3" t="s">
        <v>130</v>
      </c>
      <c r="C478" s="49">
        <f>S478+W478+AA478+AE478+AI478+AM478+AQ478+AU478+AY478+BC478</f>
        <v>1.465</v>
      </c>
      <c r="D478" s="51">
        <f>T478+X478+AB478+AF478+AJ478+AN478+AR478+AV478+AZ478+BD478</f>
        <v>4</v>
      </c>
      <c r="E478" s="305">
        <f>100*(C478/D478)</f>
        <v>36.625</v>
      </c>
      <c r="F478" s="239"/>
      <c r="G478" s="266"/>
      <c r="H478" s="289"/>
      <c r="I478" s="115"/>
      <c r="J478" s="116"/>
      <c r="K478" s="276"/>
      <c r="L478" s="122"/>
      <c r="M478" s="121"/>
      <c r="N478" s="435"/>
      <c r="O478" s="598">
        <f>C478+F478+I478+L478</f>
        <v>1.465</v>
      </c>
      <c r="P478" s="600">
        <f>D478+G478+J478+M478</f>
        <v>4</v>
      </c>
      <c r="Q478" s="601">
        <f>100*O478/P478</f>
        <v>36.625</v>
      </c>
      <c r="R478" s="176"/>
      <c r="S478" s="439"/>
      <c r="T478" s="439"/>
      <c r="U478" s="538"/>
      <c r="V478" s="185" t="s">
        <v>165</v>
      </c>
      <c r="W478" s="106">
        <v>0.375</v>
      </c>
      <c r="X478" s="160">
        <v>1</v>
      </c>
      <c r="Y478" s="211">
        <f>W478/X478</f>
        <v>0.375</v>
      </c>
      <c r="Z478" s="176"/>
      <c r="AA478" s="59"/>
      <c r="AB478" s="66"/>
      <c r="AC478" s="56"/>
      <c r="AD478" s="16" t="s">
        <v>165</v>
      </c>
      <c r="AE478" s="59">
        <v>0.33</v>
      </c>
      <c r="AF478" s="132">
        <v>1</v>
      </c>
      <c r="AG478" s="56">
        <f>AE478/AF478</f>
        <v>0.33</v>
      </c>
      <c r="AH478" s="16" t="s">
        <v>165</v>
      </c>
      <c r="AI478" s="54">
        <v>0.35</v>
      </c>
      <c r="AJ478" s="55">
        <v>1</v>
      </c>
      <c r="AK478" s="56">
        <f>AI478/AJ478</f>
        <v>0.35</v>
      </c>
      <c r="AL478" s="13"/>
      <c r="AM478" s="54"/>
      <c r="AN478" s="55"/>
      <c r="AO478" s="56"/>
      <c r="AP478" s="16" t="s">
        <v>165</v>
      </c>
      <c r="AQ478" s="54">
        <v>0.41</v>
      </c>
      <c r="AR478" s="55">
        <v>1</v>
      </c>
      <c r="AS478" s="56">
        <v>0.41</v>
      </c>
      <c r="AT478" s="13"/>
      <c r="AU478" s="54"/>
      <c r="AV478" s="67"/>
      <c r="AW478" s="68"/>
      <c r="AX478" s="13"/>
      <c r="AY478" s="80"/>
      <c r="AZ478" s="62"/>
      <c r="BA478" s="56"/>
      <c r="BB478" s="13"/>
      <c r="BC478" s="126"/>
      <c r="BD478" s="65"/>
      <c r="BE478" s="56"/>
      <c r="BF478" s="169"/>
      <c r="BG478" s="189"/>
      <c r="BH478" s="189"/>
      <c r="BI478" s="190"/>
    </row>
    <row r="479" spans="1:61" ht="12.75" customHeight="1">
      <c r="A479" s="546">
        <v>1</v>
      </c>
      <c r="B479" s="226" t="s">
        <v>720</v>
      </c>
      <c r="C479" s="49">
        <f>S479+W479+AA479+AE479+AI479+AM479+AQ479+AU479+AY479+BC479</f>
        <v>0.2</v>
      </c>
      <c r="D479" s="51">
        <f>T479+X479+AB479+AF479+AJ479+AN479+AR479+AV479+AZ479+BD479</f>
        <v>1</v>
      </c>
      <c r="E479" s="305">
        <f>100*(C479/D479)</f>
        <v>20</v>
      </c>
      <c r="F479" s="551"/>
      <c r="G479" s="498"/>
      <c r="H479" s="328"/>
      <c r="I479" s="327"/>
      <c r="J479" s="408"/>
      <c r="K479" s="328"/>
      <c r="L479" s="327"/>
      <c r="M479" s="318"/>
      <c r="N479" s="328"/>
      <c r="O479" s="598">
        <f>C479+F479+I479+L479</f>
        <v>0.2</v>
      </c>
      <c r="P479" s="600">
        <f>D479+G479+J479+M479</f>
        <v>1</v>
      </c>
      <c r="Q479" s="601">
        <f>100*O479/P479</f>
        <v>20</v>
      </c>
      <c r="R479" s="176"/>
      <c r="S479" s="439"/>
      <c r="T479" s="439"/>
      <c r="U479" s="538"/>
      <c r="V479" s="176"/>
      <c r="W479" s="59"/>
      <c r="X479" s="66"/>
      <c r="Y479" s="124"/>
      <c r="Z479" s="184" t="s">
        <v>165</v>
      </c>
      <c r="AA479" s="106">
        <v>0.2</v>
      </c>
      <c r="AB479" s="160">
        <v>1</v>
      </c>
      <c r="AC479" s="211">
        <f>AA479/AB479</f>
        <v>0.2</v>
      </c>
      <c r="AD479" s="13"/>
      <c r="AE479" s="319"/>
      <c r="AF479" s="319"/>
      <c r="AG479" s="353"/>
      <c r="AH479" s="322"/>
      <c r="AI479" s="54"/>
      <c r="AJ479" s="55"/>
      <c r="AK479" s="56"/>
      <c r="AL479" s="738"/>
      <c r="AM479" s="248"/>
      <c r="AN479" s="248"/>
      <c r="AO479" s="249"/>
      <c r="AP479" s="325"/>
      <c r="AQ479" s="248"/>
      <c r="AR479" s="248"/>
      <c r="AS479" s="249"/>
      <c r="AT479" s="325"/>
      <c r="AU479" s="248"/>
      <c r="AV479" s="248"/>
      <c r="AW479" s="249"/>
      <c r="AX479" s="325"/>
      <c r="AY479" s="248"/>
      <c r="AZ479" s="674"/>
      <c r="BA479" s="249"/>
      <c r="BB479" s="325"/>
      <c r="BC479" s="685"/>
      <c r="BD479" s="253"/>
      <c r="BE479" s="249"/>
      <c r="BF479" s="325"/>
      <c r="BG479" s="248"/>
      <c r="BH479" s="248"/>
      <c r="BI479" s="249"/>
    </row>
    <row r="480" spans="1:61" ht="12" customHeight="1">
      <c r="A480" s="547">
        <v>1</v>
      </c>
      <c r="B480" s="574" t="s">
        <v>813</v>
      </c>
      <c r="C480" s="49">
        <f>S480+W480+AA480+AE480+AI480+AM480+AQ480+AU480+AY480+BC480</f>
        <v>0.30303030303030304</v>
      </c>
      <c r="D480" s="51">
        <f>T480+X480+AB480+AF480+AJ480+AN480+AR480+AV480+AZ480+BD480</f>
        <v>1</v>
      </c>
      <c r="E480" s="305">
        <f>100*(C480/D480)</f>
        <v>30.303030303030305</v>
      </c>
      <c r="F480" s="614"/>
      <c r="G480" s="258"/>
      <c r="H480" s="615"/>
      <c r="I480" s="214"/>
      <c r="J480" s="610"/>
      <c r="K480" s="611"/>
      <c r="L480" s="612"/>
      <c r="M480" s="613"/>
      <c r="N480" s="448"/>
      <c r="O480" s="71"/>
      <c r="P480" s="72"/>
      <c r="Q480" s="73"/>
      <c r="R480" s="16" t="s">
        <v>165</v>
      </c>
      <c r="S480" s="589">
        <v>0.30303030303030304</v>
      </c>
      <c r="T480" s="590">
        <v>1</v>
      </c>
      <c r="U480" s="57">
        <f>S480/T480</f>
        <v>0.30303030303030304</v>
      </c>
      <c r="V480" s="20"/>
      <c r="W480" s="54"/>
      <c r="X480" s="55"/>
      <c r="Y480" s="56"/>
      <c r="Z480" s="13"/>
      <c r="AA480" s="54"/>
      <c r="AB480" s="55"/>
      <c r="AC480" s="56"/>
      <c r="AD480" s="152"/>
      <c r="AE480" s="182"/>
      <c r="AF480" s="167"/>
      <c r="AG480" s="168"/>
      <c r="AH480" s="152"/>
      <c r="AI480" s="182"/>
      <c r="AJ480" s="167"/>
      <c r="AK480" s="168"/>
      <c r="AL480" s="169"/>
      <c r="AM480" s="248"/>
      <c r="AN480" s="248"/>
      <c r="AO480" s="249"/>
      <c r="AP480" s="325"/>
      <c r="AQ480" s="248"/>
      <c r="AR480" s="248"/>
      <c r="AS480" s="249"/>
      <c r="AT480" s="325"/>
      <c r="AU480" s="248"/>
      <c r="AV480" s="248"/>
      <c r="AW480" s="249"/>
      <c r="AX480" s="325"/>
      <c r="AY480" s="248"/>
      <c r="AZ480" s="674"/>
      <c r="BA480" s="249"/>
      <c r="BB480" s="325"/>
      <c r="BC480" s="685"/>
      <c r="BD480" s="253"/>
      <c r="BE480" s="249"/>
      <c r="BF480" s="325"/>
      <c r="BG480" s="248"/>
      <c r="BH480" s="248"/>
      <c r="BI480" s="249"/>
    </row>
    <row r="481" spans="1:61" s="187" customFormat="1" ht="12.75" customHeight="1">
      <c r="A481" s="546">
        <v>1</v>
      </c>
      <c r="B481" s="3" t="s">
        <v>135</v>
      </c>
      <c r="C481" s="49">
        <f>S481+W481+AA481+AE481+AI481+AM481+AQ481+AU481+AY481+BC481</f>
        <v>5.4063462747786</v>
      </c>
      <c r="D481" s="51">
        <f>T481+X481+AB481+AF481+AJ481+AN481+AR481+AV481+AZ481+BD481</f>
        <v>40</v>
      </c>
      <c r="E481" s="305">
        <f>100*(C481/D481)</f>
        <v>13.5158656869465</v>
      </c>
      <c r="F481" s="239"/>
      <c r="G481" s="266"/>
      <c r="H481" s="289"/>
      <c r="I481" s="115"/>
      <c r="J481" s="116"/>
      <c r="K481" s="276"/>
      <c r="L481" s="122"/>
      <c r="M481" s="121"/>
      <c r="N481" s="435"/>
      <c r="O481" s="598">
        <f>C481+F481+I481+L481</f>
        <v>5.4063462747786</v>
      </c>
      <c r="P481" s="600">
        <f>D481+G481+J481+M481</f>
        <v>40</v>
      </c>
      <c r="Q481" s="601">
        <f>100*O481/P481</f>
        <v>13.515865686946501</v>
      </c>
      <c r="R481" s="176"/>
      <c r="S481" s="439"/>
      <c r="T481" s="439"/>
      <c r="U481" s="538"/>
      <c r="V481" s="176"/>
      <c r="W481" s="59"/>
      <c r="X481" s="66"/>
      <c r="Y481" s="124"/>
      <c r="Z481" s="185" t="s">
        <v>165</v>
      </c>
      <c r="AA481" s="106">
        <v>1.502610457138321</v>
      </c>
      <c r="AB481" s="160">
        <v>11</v>
      </c>
      <c r="AC481" s="211">
        <f>AA481/AB481</f>
        <v>0.13660095064893826</v>
      </c>
      <c r="AD481" s="184" t="s">
        <v>165</v>
      </c>
      <c r="AE481" s="156">
        <v>2.1337358176402796</v>
      </c>
      <c r="AF481" s="65">
        <v>14</v>
      </c>
      <c r="AG481" s="56">
        <f>AE481/AF481</f>
        <v>0.15240970126002</v>
      </c>
      <c r="AH481" s="16" t="s">
        <v>165</v>
      </c>
      <c r="AI481" s="54">
        <v>0.47</v>
      </c>
      <c r="AJ481" s="55">
        <v>4</v>
      </c>
      <c r="AK481" s="56">
        <f>AI481/AJ481</f>
        <v>0.1175</v>
      </c>
      <c r="AL481" s="16" t="s">
        <v>165</v>
      </c>
      <c r="AM481" s="54">
        <v>1.01</v>
      </c>
      <c r="AN481" s="55">
        <v>7</v>
      </c>
      <c r="AO481" s="56">
        <v>0.14</v>
      </c>
      <c r="AP481" s="16" t="s">
        <v>165</v>
      </c>
      <c r="AQ481" s="54">
        <v>0.29</v>
      </c>
      <c r="AR481" s="55">
        <v>4</v>
      </c>
      <c r="AS481" s="56">
        <v>0.07</v>
      </c>
      <c r="AT481" s="13"/>
      <c r="AU481" s="54"/>
      <c r="AV481" s="55"/>
      <c r="AW481" s="56"/>
      <c r="AX481" s="13"/>
      <c r="AY481" s="54"/>
      <c r="AZ481" s="62"/>
      <c r="BA481" s="56"/>
      <c r="BB481" s="13"/>
      <c r="BC481" s="126"/>
      <c r="BD481" s="65"/>
      <c r="BE481" s="56"/>
      <c r="BF481" s="169"/>
      <c r="BG481" s="189"/>
      <c r="BH481" s="189"/>
      <c r="BI481" s="190"/>
    </row>
    <row r="482" spans="1:61" s="187" customFormat="1" ht="12.75" customHeight="1">
      <c r="A482" s="546">
        <v>1</v>
      </c>
      <c r="B482" s="226" t="s">
        <v>692</v>
      </c>
      <c r="C482" s="49">
        <f>S482+W482+AA482+AE482+AI482+AM482+AQ482+AU482+AY482+BC482</f>
        <v>0.3333333333333333</v>
      </c>
      <c r="D482" s="51">
        <f>T482+X482+AB482+AF482+AJ482+AN482+AR482+AV482+AZ482+BD482</f>
        <v>1</v>
      </c>
      <c r="E482" s="305">
        <f>100*(C482/D482)</f>
        <v>33.33333333333333</v>
      </c>
      <c r="F482" s="239"/>
      <c r="G482" s="266"/>
      <c r="H482" s="552"/>
      <c r="I482" s="294"/>
      <c r="J482" s="417"/>
      <c r="K482" s="459"/>
      <c r="L482" s="294"/>
      <c r="M482" s="121"/>
      <c r="N482" s="435"/>
      <c r="O482" s="598">
        <f>C482+F482+I482+L482</f>
        <v>0.3333333333333333</v>
      </c>
      <c r="P482" s="600">
        <f>D482+G482+J482+M482</f>
        <v>1</v>
      </c>
      <c r="Q482" s="601">
        <f>100*O482/P482</f>
        <v>33.33333333333333</v>
      </c>
      <c r="R482" s="176"/>
      <c r="S482" s="439"/>
      <c r="T482" s="439"/>
      <c r="U482" s="538"/>
      <c r="V482" s="176"/>
      <c r="W482" s="59"/>
      <c r="X482" s="66"/>
      <c r="Y482" s="124"/>
      <c r="Z482" s="185" t="s">
        <v>165</v>
      </c>
      <c r="AA482" s="59">
        <v>0.3333333333333333</v>
      </c>
      <c r="AB482" s="65">
        <v>1</v>
      </c>
      <c r="AC482" s="56">
        <f>AA482/AB482</f>
        <v>0.3333333333333333</v>
      </c>
      <c r="AD482" s="649"/>
      <c r="AE482" s="227"/>
      <c r="AF482" s="54"/>
      <c r="AG482" s="228"/>
      <c r="AH482" s="229"/>
      <c r="AI482" s="227"/>
      <c r="AJ482" s="54"/>
      <c r="AK482" s="228"/>
      <c r="AL482" s="229"/>
      <c r="AM482" s="230"/>
      <c r="AN482" s="54"/>
      <c r="AO482" s="228"/>
      <c r="AP482" s="229"/>
      <c r="AQ482" s="227"/>
      <c r="AR482" s="54"/>
      <c r="AS482" s="228"/>
      <c r="AT482" s="229"/>
      <c r="AU482" s="233"/>
      <c r="AV482" s="182"/>
      <c r="AW482" s="234"/>
      <c r="AX482" s="235"/>
      <c r="AY482" s="233"/>
      <c r="AZ482" s="681"/>
      <c r="BA482" s="234"/>
      <c r="BB482" s="235"/>
      <c r="BC482" s="690"/>
      <c r="BD482" s="338"/>
      <c r="BE482" s="190"/>
      <c r="BF482" s="194"/>
      <c r="BG482" s="189"/>
      <c r="BH482" s="189"/>
      <c r="BI482" s="190"/>
    </row>
    <row r="483" spans="1:61" s="187" customFormat="1" ht="12.75" customHeight="1">
      <c r="A483" s="546">
        <v>1</v>
      </c>
      <c r="B483" s="3" t="s">
        <v>171</v>
      </c>
      <c r="C483" s="49">
        <f>AA483+AQ483+AU483</f>
        <v>3.7288589119858466</v>
      </c>
      <c r="D483" s="51">
        <f>AB483+AR483+AV483</f>
        <v>6</v>
      </c>
      <c r="E483" s="305">
        <f>100*(C483/D483)</f>
        <v>62.147648533097446</v>
      </c>
      <c r="F483" s="103">
        <f>AE483+AI483+AM483</f>
        <v>1.09</v>
      </c>
      <c r="G483" s="212">
        <f>AF483+AJ483+AN483</f>
        <v>10</v>
      </c>
      <c r="H483" s="283">
        <f>100*(F483/G483)</f>
        <v>10.900000000000002</v>
      </c>
      <c r="I483" s="115"/>
      <c r="J483" s="116"/>
      <c r="K483" s="276"/>
      <c r="L483" s="122"/>
      <c r="M483" s="121"/>
      <c r="N483" s="435"/>
      <c r="O483" s="598">
        <f>C483+F483+I483+L483</f>
        <v>4.8188589119858465</v>
      </c>
      <c r="P483" s="600">
        <f>D483+G483+J483+M483</f>
        <v>16</v>
      </c>
      <c r="Q483" s="601">
        <f>100*O483/P483</f>
        <v>30.11786819991154</v>
      </c>
      <c r="R483" s="176"/>
      <c r="S483" s="439"/>
      <c r="T483" s="439"/>
      <c r="U483" s="538"/>
      <c r="V483" s="176"/>
      <c r="W483" s="59"/>
      <c r="X483" s="66"/>
      <c r="Y483" s="124"/>
      <c r="Z483" s="184" t="s">
        <v>165</v>
      </c>
      <c r="AA483" s="106">
        <v>2.0988589119858467</v>
      </c>
      <c r="AB483" s="160">
        <v>4</v>
      </c>
      <c r="AC483" s="211">
        <f>AA483/AB483</f>
        <v>0.5247147279964617</v>
      </c>
      <c r="AD483" s="14" t="s">
        <v>163</v>
      </c>
      <c r="AE483" s="105">
        <v>0.32</v>
      </c>
      <c r="AF483" s="160">
        <v>5</v>
      </c>
      <c r="AG483" s="56">
        <f>AE483/AF483</f>
        <v>0.064</v>
      </c>
      <c r="AH483" s="14" t="s">
        <v>163</v>
      </c>
      <c r="AI483" s="54">
        <v>0.45</v>
      </c>
      <c r="AJ483" s="55">
        <v>3</v>
      </c>
      <c r="AK483" s="56">
        <f>AI483/AJ483</f>
        <v>0.15</v>
      </c>
      <c r="AL483" s="14" t="s">
        <v>163</v>
      </c>
      <c r="AM483" s="54">
        <v>0.32</v>
      </c>
      <c r="AN483" s="55">
        <v>2</v>
      </c>
      <c r="AO483" s="56">
        <f>AM483/AN483</f>
        <v>0.16</v>
      </c>
      <c r="AP483" s="16" t="s">
        <v>165</v>
      </c>
      <c r="AQ483" s="54">
        <v>0.71</v>
      </c>
      <c r="AR483" s="55">
        <v>1</v>
      </c>
      <c r="AS483" s="56">
        <v>0.71</v>
      </c>
      <c r="AT483" s="16" t="s">
        <v>165</v>
      </c>
      <c r="AU483" s="54">
        <v>0.92</v>
      </c>
      <c r="AV483" s="55">
        <v>1</v>
      </c>
      <c r="AW483" s="56">
        <v>0.92</v>
      </c>
      <c r="AX483" s="13"/>
      <c r="AY483" s="80"/>
      <c r="AZ483" s="62"/>
      <c r="BA483" s="56"/>
      <c r="BB483" s="20"/>
      <c r="BC483" s="652"/>
      <c r="BD483" s="65"/>
      <c r="BE483" s="56"/>
      <c r="BF483" s="169"/>
      <c r="BG483" s="189"/>
      <c r="BH483" s="189"/>
      <c r="BI483" s="190"/>
    </row>
    <row r="484" spans="1:61" s="193" customFormat="1" ht="12.75" customHeight="1">
      <c r="A484" s="547">
        <v>1</v>
      </c>
      <c r="B484" s="226" t="s">
        <v>766</v>
      </c>
      <c r="C484" s="49">
        <f>S484+W484+AA484+AE484+AI484+AM484+AQ484+AU484+AY484+BC484</f>
        <v>1.6523923444976076</v>
      </c>
      <c r="D484" s="51">
        <f>T484+X484+AB484+AF484+AJ484+AN484+AR484+AV484+AZ484+BD484</f>
        <v>3</v>
      </c>
      <c r="E484" s="305">
        <f>100*(C484/D484)</f>
        <v>55.07974481658692</v>
      </c>
      <c r="F484" s="239"/>
      <c r="G484" s="266"/>
      <c r="H484" s="303"/>
      <c r="I484" s="278"/>
      <c r="J484" s="410"/>
      <c r="K484" s="279"/>
      <c r="L484" s="278"/>
      <c r="M484" s="201"/>
      <c r="N484" s="279"/>
      <c r="O484" s="598">
        <f>C484+F484+I484+L484</f>
        <v>1.6523923444976076</v>
      </c>
      <c r="P484" s="600">
        <f>D484+G484+J484+M484</f>
        <v>3</v>
      </c>
      <c r="Q484" s="601">
        <f>100*O484/P484</f>
        <v>55.079744816586924</v>
      </c>
      <c r="R484" s="16" t="s">
        <v>165</v>
      </c>
      <c r="S484" s="589">
        <v>0.8181818181818182</v>
      </c>
      <c r="T484" s="590">
        <v>1</v>
      </c>
      <c r="U484" s="57">
        <f>S484/T484</f>
        <v>0.8181818181818182</v>
      </c>
      <c r="V484" s="184" t="s">
        <v>165</v>
      </c>
      <c r="W484" s="106">
        <v>0.6842105263157895</v>
      </c>
      <c r="X484" s="160">
        <v>1</v>
      </c>
      <c r="Y484" s="211">
        <f>W484/X484</f>
        <v>0.6842105263157895</v>
      </c>
      <c r="Z484" s="176"/>
      <c r="AA484" s="59"/>
      <c r="AB484" s="66"/>
      <c r="AC484" s="56"/>
      <c r="AD484" s="196"/>
      <c r="AE484" s="192"/>
      <c r="AF484" s="203"/>
      <c r="AG484" s="351"/>
      <c r="AH484" s="16" t="s">
        <v>165</v>
      </c>
      <c r="AI484" s="54">
        <v>0.15</v>
      </c>
      <c r="AJ484" s="67">
        <v>1</v>
      </c>
      <c r="AK484" s="68">
        <f>AI484/AJ484</f>
        <v>0.15</v>
      </c>
      <c r="AL484" s="125"/>
      <c r="AM484" s="54"/>
      <c r="AN484" s="67"/>
      <c r="AO484" s="68"/>
      <c r="AP484" s="125"/>
      <c r="AQ484" s="54"/>
      <c r="AR484" s="61"/>
      <c r="AS484" s="68"/>
      <c r="AT484" s="125"/>
      <c r="AU484" s="54"/>
      <c r="AV484" s="67"/>
      <c r="AW484" s="68"/>
      <c r="AX484" s="196"/>
      <c r="AY484" s="192"/>
      <c r="AZ484" s="676"/>
      <c r="BA484" s="197"/>
      <c r="BB484" s="196"/>
      <c r="BC484" s="192"/>
      <c r="BD484" s="203"/>
      <c r="BE484" s="197"/>
      <c r="BF484" s="196"/>
      <c r="BG484" s="192"/>
      <c r="BH484" s="192"/>
      <c r="BI484" s="197"/>
    </row>
    <row r="485" spans="1:61" s="193" customFormat="1" ht="12.75" customHeight="1">
      <c r="A485" s="546">
        <v>0.5</v>
      </c>
      <c r="B485" s="7" t="s">
        <v>586</v>
      </c>
      <c r="C485" s="49">
        <f>S485+W485+AA485+AE485+AI485+AM485+AQ485+AU485+AY485+BC485</f>
        <v>0.72</v>
      </c>
      <c r="D485" s="51">
        <f>T485+X485+AB485+AF485+AJ485+AN485+AR485+AV485+AZ485+BD485</f>
        <v>1</v>
      </c>
      <c r="E485" s="305">
        <f>100*(C485/D485)</f>
        <v>72</v>
      </c>
      <c r="F485" s="239"/>
      <c r="G485" s="266"/>
      <c r="H485" s="303"/>
      <c r="I485" s="275"/>
      <c r="J485" s="405"/>
      <c r="K485" s="274"/>
      <c r="L485" s="286"/>
      <c r="M485" s="170"/>
      <c r="N485" s="436"/>
      <c r="O485" s="598">
        <f>C485+F485+I485+L485</f>
        <v>0.72</v>
      </c>
      <c r="P485" s="600">
        <f>D485+G485+J485+M485</f>
        <v>1</v>
      </c>
      <c r="Q485" s="601">
        <f>100*O485/P485</f>
        <v>72</v>
      </c>
      <c r="R485" s="176"/>
      <c r="S485" s="439"/>
      <c r="T485" s="439"/>
      <c r="U485" s="538"/>
      <c r="V485" s="176"/>
      <c r="W485" s="59"/>
      <c r="X485" s="66"/>
      <c r="Y485" s="124"/>
      <c r="Z485" s="176"/>
      <c r="AA485" s="59"/>
      <c r="AB485" s="66"/>
      <c r="AC485" s="56"/>
      <c r="AD485" s="136"/>
      <c r="AE485" s="67"/>
      <c r="AF485" s="54"/>
      <c r="AG485" s="352"/>
      <c r="AH485" s="136"/>
      <c r="AI485" s="67"/>
      <c r="AJ485" s="79"/>
      <c r="AK485" s="197"/>
      <c r="AL485" s="196"/>
      <c r="AM485" s="192"/>
      <c r="AN485" s="192"/>
      <c r="AO485" s="197"/>
      <c r="AP485" s="196"/>
      <c r="AQ485" s="192"/>
      <c r="AR485" s="192"/>
      <c r="AS485" s="142"/>
      <c r="AT485" s="136"/>
      <c r="AU485" s="61"/>
      <c r="AV485" s="79"/>
      <c r="AW485" s="197"/>
      <c r="AX485" s="16" t="s">
        <v>165</v>
      </c>
      <c r="AY485" s="54">
        <v>0.72</v>
      </c>
      <c r="AZ485" s="62">
        <v>1</v>
      </c>
      <c r="BA485" s="68">
        <v>0.72</v>
      </c>
      <c r="BB485" s="131"/>
      <c r="BC485" s="126"/>
      <c r="BD485" s="132"/>
      <c r="BE485" s="68"/>
      <c r="BF485" s="196"/>
      <c r="BG485" s="192"/>
      <c r="BH485" s="192"/>
      <c r="BI485" s="197"/>
    </row>
    <row r="486" spans="1:61" s="188" customFormat="1" ht="12.75" customHeight="1">
      <c r="A486" s="546">
        <v>0.5</v>
      </c>
      <c r="B486" s="3" t="s">
        <v>116</v>
      </c>
      <c r="C486" s="49">
        <f>S486+W486+AA486+AE486+AI486+AM486+AQ486+AU486+AY486+BC486</f>
        <v>3.4</v>
      </c>
      <c r="D486" s="51">
        <f>T486+X486+AB486+AF486+AJ486+AN486+AR486+AV486+AZ486+BD486</f>
        <v>8</v>
      </c>
      <c r="E486" s="305">
        <f>100*(C486/D486)</f>
        <v>42.5</v>
      </c>
      <c r="F486" s="239"/>
      <c r="G486" s="266"/>
      <c r="H486" s="289"/>
      <c r="I486" s="115"/>
      <c r="J486" s="116"/>
      <c r="K486" s="276"/>
      <c r="L486" s="122"/>
      <c r="M486" s="121"/>
      <c r="N486" s="435"/>
      <c r="O486" s="598">
        <f>C486+F486+I486+L486</f>
        <v>3.4</v>
      </c>
      <c r="P486" s="600">
        <f>D486+G486+J486+M486</f>
        <v>8</v>
      </c>
      <c r="Q486" s="601">
        <f>100*O486/P486</f>
        <v>42.5</v>
      </c>
      <c r="R486" s="176"/>
      <c r="S486" s="439"/>
      <c r="T486" s="439"/>
      <c r="U486" s="538"/>
      <c r="V486" s="176"/>
      <c r="W486" s="59"/>
      <c r="X486" s="66"/>
      <c r="Y486" s="124"/>
      <c r="Z486" s="176"/>
      <c r="AA486" s="59"/>
      <c r="AB486" s="66"/>
      <c r="AC486" s="56"/>
      <c r="AD486" s="185" t="s">
        <v>165</v>
      </c>
      <c r="AE486" s="59">
        <v>0.83</v>
      </c>
      <c r="AF486" s="66">
        <v>1</v>
      </c>
      <c r="AG486" s="56">
        <f>AE486/AF486</f>
        <v>0.83</v>
      </c>
      <c r="AH486" s="16" t="s">
        <v>165</v>
      </c>
      <c r="AI486" s="54">
        <v>0.99</v>
      </c>
      <c r="AJ486" s="55">
        <v>2</v>
      </c>
      <c r="AK486" s="56">
        <f>AI486/AJ486</f>
        <v>0.495</v>
      </c>
      <c r="AL486" s="16" t="s">
        <v>165</v>
      </c>
      <c r="AM486" s="54">
        <v>0.92</v>
      </c>
      <c r="AN486" s="55">
        <v>2</v>
      </c>
      <c r="AO486" s="56">
        <v>0.46</v>
      </c>
      <c r="AP486" s="16" t="s">
        <v>165</v>
      </c>
      <c r="AQ486" s="54">
        <v>0.66</v>
      </c>
      <c r="AR486" s="55">
        <v>3</v>
      </c>
      <c r="AS486" s="56">
        <v>0.22</v>
      </c>
      <c r="AT486" s="13"/>
      <c r="AU486" s="54"/>
      <c r="AV486" s="67"/>
      <c r="AW486" s="68"/>
      <c r="AX486" s="13"/>
      <c r="AY486" s="54"/>
      <c r="AZ486" s="62"/>
      <c r="BA486" s="56"/>
      <c r="BB486" s="20"/>
      <c r="BC486" s="652"/>
      <c r="BD486" s="65"/>
      <c r="BE486" s="56"/>
      <c r="BF486" s="169"/>
      <c r="BG486" s="189"/>
      <c r="BH486" s="189"/>
      <c r="BI486" s="190"/>
    </row>
    <row r="487" spans="1:61" s="193" customFormat="1" ht="12.75" customHeight="1">
      <c r="A487" s="546">
        <v>0.5</v>
      </c>
      <c r="B487" s="3" t="s">
        <v>544</v>
      </c>
      <c r="C487" s="49">
        <f>S487+W487+AA487+AE487+AI487+AM487+AQ487+AU487+AY487+BC487</f>
        <v>0.47</v>
      </c>
      <c r="D487" s="51">
        <f>T487+X487+AB487+AF487+AJ487+AN487+AR487+AV487+AZ487+BD487</f>
        <v>1</v>
      </c>
      <c r="E487" s="305">
        <f>100*(C487/D487)</f>
        <v>47</v>
      </c>
      <c r="F487" s="239"/>
      <c r="G487" s="266"/>
      <c r="H487" s="303"/>
      <c r="I487" s="278"/>
      <c r="J487" s="410"/>
      <c r="K487" s="279"/>
      <c r="L487" s="278"/>
      <c r="M487" s="201"/>
      <c r="N487" s="279"/>
      <c r="O487" s="598">
        <f>C487+F487+I487+L487</f>
        <v>0.47</v>
      </c>
      <c r="P487" s="600">
        <f>D487+G487+J487+M487</f>
        <v>1</v>
      </c>
      <c r="Q487" s="601">
        <f>100*O487/P487</f>
        <v>47</v>
      </c>
      <c r="R487" s="176"/>
      <c r="S487" s="439"/>
      <c r="T487" s="439"/>
      <c r="U487" s="538"/>
      <c r="V487" s="176"/>
      <c r="W487" s="59"/>
      <c r="X487" s="66"/>
      <c r="Y487" s="124"/>
      <c r="Z487" s="176"/>
      <c r="AA487" s="59"/>
      <c r="AB487" s="66"/>
      <c r="AC487" s="56"/>
      <c r="AD487" s="196"/>
      <c r="AE487" s="192"/>
      <c r="AF487" s="203"/>
      <c r="AG487" s="351"/>
      <c r="AH487" s="125"/>
      <c r="AI487" s="54"/>
      <c r="AJ487" s="67"/>
      <c r="AK487" s="68"/>
      <c r="AL487" s="125"/>
      <c r="AM487" s="54"/>
      <c r="AN487" s="67"/>
      <c r="AO487" s="68"/>
      <c r="AP487" s="16" t="s">
        <v>165</v>
      </c>
      <c r="AQ487" s="54">
        <v>0.47</v>
      </c>
      <c r="AR487" s="67">
        <v>1</v>
      </c>
      <c r="AS487" s="68">
        <v>0.47</v>
      </c>
      <c r="AT487" s="125"/>
      <c r="AU487" s="54"/>
      <c r="AV487" s="67"/>
      <c r="AW487" s="68"/>
      <c r="AX487" s="196"/>
      <c r="AY487" s="192"/>
      <c r="AZ487" s="676"/>
      <c r="BA487" s="197"/>
      <c r="BB487" s="196"/>
      <c r="BC487" s="192"/>
      <c r="BD487" s="203"/>
      <c r="BE487" s="197"/>
      <c r="BF487" s="196"/>
      <c r="BG487" s="192"/>
      <c r="BH487" s="192"/>
      <c r="BI487" s="197"/>
    </row>
    <row r="488" spans="1:61" s="195" customFormat="1" ht="12.75" customHeight="1">
      <c r="A488" s="546">
        <v>0.5</v>
      </c>
      <c r="B488" s="28" t="s">
        <v>476</v>
      </c>
      <c r="C488" s="49">
        <f>S488+W488+AA488+AE488+AI488+AM488+AQ488+AU488+AY488+BC488</f>
        <v>0.6</v>
      </c>
      <c r="D488" s="51">
        <f>T488+X488+AB488+AF488+AJ488+AN488+AR488+AV488+AZ488+BD488</f>
        <v>1</v>
      </c>
      <c r="E488" s="305">
        <f>100*(C488/D488)</f>
        <v>60</v>
      </c>
      <c r="F488" s="239"/>
      <c r="G488" s="266"/>
      <c r="H488" s="303"/>
      <c r="I488" s="273"/>
      <c r="J488" s="280"/>
      <c r="K488" s="274"/>
      <c r="L488" s="286"/>
      <c r="M488" s="281"/>
      <c r="N488" s="282"/>
      <c r="O488" s="598">
        <f>C488+F488+I488+L488</f>
        <v>0.6</v>
      </c>
      <c r="P488" s="600">
        <f>D488+G488+J488+M488</f>
        <v>1</v>
      </c>
      <c r="Q488" s="601">
        <f>100*O488/P488</f>
        <v>60</v>
      </c>
      <c r="R488" s="176"/>
      <c r="S488" s="439"/>
      <c r="T488" s="439"/>
      <c r="U488" s="538"/>
      <c r="V488" s="176"/>
      <c r="W488" s="59"/>
      <c r="X488" s="66"/>
      <c r="Y488" s="124"/>
      <c r="Z488" s="176"/>
      <c r="AA488" s="59"/>
      <c r="AB488" s="66"/>
      <c r="AC488" s="56"/>
      <c r="AD488" s="16" t="s">
        <v>165</v>
      </c>
      <c r="AE488" s="126">
        <v>0.6</v>
      </c>
      <c r="AF488" s="128">
        <v>1</v>
      </c>
      <c r="AG488" s="68">
        <f>AE488/AF488</f>
        <v>0.6</v>
      </c>
      <c r="AH488" s="130"/>
      <c r="AI488" s="129"/>
      <c r="AJ488" s="129"/>
      <c r="AK488" s="149"/>
      <c r="AL488" s="130"/>
      <c r="AM488" s="129"/>
      <c r="AN488" s="129"/>
      <c r="AO488" s="149"/>
      <c r="AP488" s="130"/>
      <c r="AQ488" s="129"/>
      <c r="AR488" s="129"/>
      <c r="AS488" s="149"/>
      <c r="AT488" s="130"/>
      <c r="AU488" s="129"/>
      <c r="AV488" s="129"/>
      <c r="AW488" s="197"/>
      <c r="AX488" s="196"/>
      <c r="AY488" s="192"/>
      <c r="AZ488" s="676"/>
      <c r="BA488" s="197"/>
      <c r="BB488" s="196"/>
      <c r="BC488" s="192"/>
      <c r="BD488" s="203"/>
      <c r="BE488" s="197"/>
      <c r="BF488" s="196"/>
      <c r="BG488" s="192"/>
      <c r="BH488" s="192"/>
      <c r="BI488" s="197"/>
    </row>
    <row r="489" spans="1:61" s="193" customFormat="1" ht="12.75" customHeight="1">
      <c r="A489" s="546">
        <v>0.5</v>
      </c>
      <c r="B489" s="4" t="s">
        <v>632</v>
      </c>
      <c r="C489" s="49">
        <f>S489+W489+AA489+AE489+AI489+AM489+AQ489+AU489+AY489+BC489</f>
        <v>0.36</v>
      </c>
      <c r="D489" s="51">
        <f>T489+X489+AB489+AF489+AJ489+AN489+AR489+AV489+AZ489+BD489</f>
        <v>1</v>
      </c>
      <c r="E489" s="305">
        <f>100*(C489/D489)</f>
        <v>36</v>
      </c>
      <c r="F489" s="239"/>
      <c r="G489" s="266"/>
      <c r="H489" s="303"/>
      <c r="I489" s="273"/>
      <c r="J489" s="405"/>
      <c r="K489" s="274"/>
      <c r="L489" s="286"/>
      <c r="M489" s="257"/>
      <c r="N489" s="436"/>
      <c r="O489" s="598">
        <f>C489+F489+I489+L489</f>
        <v>0.36</v>
      </c>
      <c r="P489" s="600">
        <f>D489+G489+J489+M489</f>
        <v>1</v>
      </c>
      <c r="Q489" s="601">
        <f>100*O489/P489</f>
        <v>36</v>
      </c>
      <c r="R489" s="176"/>
      <c r="S489" s="439"/>
      <c r="T489" s="439"/>
      <c r="U489" s="538"/>
      <c r="V489" s="176"/>
      <c r="W489" s="59"/>
      <c r="X489" s="66"/>
      <c r="Y489" s="124"/>
      <c r="Z489" s="176"/>
      <c r="AA489" s="59"/>
      <c r="AB489" s="66"/>
      <c r="AC489" s="56"/>
      <c r="AD489" s="136"/>
      <c r="AE489" s="67"/>
      <c r="AF489" s="54"/>
      <c r="AG489" s="352"/>
      <c r="AH489" s="136"/>
      <c r="AI489" s="67"/>
      <c r="AJ489" s="79"/>
      <c r="AK489" s="197"/>
      <c r="AL489" s="196"/>
      <c r="AM489" s="192"/>
      <c r="AN489" s="192"/>
      <c r="AO489" s="197"/>
      <c r="AP489" s="196"/>
      <c r="AQ489" s="192"/>
      <c r="AR489" s="192"/>
      <c r="AS489" s="142"/>
      <c r="AT489" s="136"/>
      <c r="AU489" s="61"/>
      <c r="AV489" s="79"/>
      <c r="AW489" s="197"/>
      <c r="AX489" s="125"/>
      <c r="AY489" s="54"/>
      <c r="AZ489" s="62"/>
      <c r="BA489" s="68"/>
      <c r="BB489" s="16" t="s">
        <v>165</v>
      </c>
      <c r="BC489" s="126">
        <v>0.36</v>
      </c>
      <c r="BD489" s="128">
        <v>1</v>
      </c>
      <c r="BE489" s="68">
        <v>0.36</v>
      </c>
      <c r="BF489" s="196"/>
      <c r="BG489" s="192"/>
      <c r="BH489" s="192"/>
      <c r="BI489" s="197"/>
    </row>
    <row r="490" spans="1:61" s="188" customFormat="1" ht="12.75" customHeight="1">
      <c r="A490" s="547">
        <v>0.5</v>
      </c>
      <c r="B490" s="3" t="s">
        <v>327</v>
      </c>
      <c r="C490" s="49">
        <f>S490+W490+AA490+AE490+AI490+AM490+AQ490+AU490+AY490+BC490</f>
        <v>0.675</v>
      </c>
      <c r="D490" s="51">
        <f>T490+X490+AB490+AF490+AJ490+AN490+AR490+AV490+AZ490+BD490</f>
        <v>2</v>
      </c>
      <c r="E490" s="305">
        <f>100*(C490/D490)</f>
        <v>33.75</v>
      </c>
      <c r="F490" s="239"/>
      <c r="G490" s="266"/>
      <c r="H490" s="289"/>
      <c r="I490" s="115"/>
      <c r="J490" s="116"/>
      <c r="K490" s="276"/>
      <c r="L490" s="122"/>
      <c r="M490" s="121"/>
      <c r="N490" s="435"/>
      <c r="O490" s="598">
        <f>C490+F490+I490+L490</f>
        <v>0.675</v>
      </c>
      <c r="P490" s="600">
        <f>D490+G490+J490+M490</f>
        <v>2</v>
      </c>
      <c r="Q490" s="601">
        <f>100*O490/P490</f>
        <v>33.75</v>
      </c>
      <c r="R490" s="176"/>
      <c r="S490" s="439"/>
      <c r="T490" s="439"/>
      <c r="U490" s="538"/>
      <c r="V490" s="176"/>
      <c r="W490" s="59"/>
      <c r="X490" s="66"/>
      <c r="Y490" s="124"/>
      <c r="Z490" s="176"/>
      <c r="AA490" s="59"/>
      <c r="AB490" s="66"/>
      <c r="AC490" s="56"/>
      <c r="AD490" s="185" t="s">
        <v>165</v>
      </c>
      <c r="AE490" s="59">
        <v>0.3</v>
      </c>
      <c r="AF490" s="66">
        <v>1</v>
      </c>
      <c r="AG490" s="56">
        <f>AE490/AF490</f>
        <v>0.3</v>
      </c>
      <c r="AH490" s="16" t="s">
        <v>165</v>
      </c>
      <c r="AI490" s="64">
        <v>0.375</v>
      </c>
      <c r="AJ490" s="55">
        <v>1</v>
      </c>
      <c r="AK490" s="56">
        <f>AI490/AJ490</f>
        <v>0.375</v>
      </c>
      <c r="AL490" s="13"/>
      <c r="AM490" s="54"/>
      <c r="AN490" s="55"/>
      <c r="AO490" s="56"/>
      <c r="AP490" s="13"/>
      <c r="AQ490" s="54"/>
      <c r="AR490" s="55"/>
      <c r="AS490" s="56"/>
      <c r="AT490" s="13"/>
      <c r="AU490" s="54"/>
      <c r="AV490" s="67"/>
      <c r="AW490" s="68"/>
      <c r="AX490" s="13"/>
      <c r="AY490" s="80"/>
      <c r="AZ490" s="62"/>
      <c r="BA490" s="56"/>
      <c r="BB490" s="20"/>
      <c r="BC490" s="652"/>
      <c r="BD490" s="65"/>
      <c r="BE490" s="56"/>
      <c r="BF490" s="169"/>
      <c r="BG490" s="189"/>
      <c r="BH490" s="189"/>
      <c r="BI490" s="190"/>
    </row>
    <row r="491" spans="1:61" s="188" customFormat="1" ht="12.75" customHeight="1">
      <c r="A491" s="547">
        <v>0.5</v>
      </c>
      <c r="B491" s="4" t="s">
        <v>228</v>
      </c>
      <c r="C491" s="49">
        <f>S491+W491+AA491+AE491+AI491+AM491+AQ491+AU491+AY491+BC491</f>
        <v>1.47</v>
      </c>
      <c r="D491" s="51">
        <f>T491+X491+AB491+AF491+AJ491+AN491+AR491+AV491+AZ491+BD491</f>
        <v>11</v>
      </c>
      <c r="E491" s="305">
        <f>100*(C491/D491)</f>
        <v>13.363636363636363</v>
      </c>
      <c r="F491" s="239"/>
      <c r="G491" s="266"/>
      <c r="H491" s="289"/>
      <c r="I491" s="115"/>
      <c r="J491" s="116"/>
      <c r="K491" s="276"/>
      <c r="L491" s="122"/>
      <c r="M491" s="121"/>
      <c r="N491" s="435"/>
      <c r="O491" s="598">
        <f>C491+F491+I491+L491</f>
        <v>1.47</v>
      </c>
      <c r="P491" s="600">
        <f>D491+G491+J491+M491</f>
        <v>11</v>
      </c>
      <c r="Q491" s="601">
        <f>100*O491/P491</f>
        <v>13.363636363636363</v>
      </c>
      <c r="R491" s="176"/>
      <c r="S491" s="439"/>
      <c r="T491" s="439"/>
      <c r="U491" s="538"/>
      <c r="V491" s="176"/>
      <c r="W491" s="59"/>
      <c r="X491" s="66"/>
      <c r="Y491" s="124"/>
      <c r="Z491" s="176"/>
      <c r="AA491" s="59"/>
      <c r="AB491" s="66"/>
      <c r="AC491" s="56"/>
      <c r="AD491" s="13"/>
      <c r="AE491" s="59"/>
      <c r="AF491" s="132"/>
      <c r="AG491" s="56"/>
      <c r="AH491" s="20"/>
      <c r="AI491" s="69"/>
      <c r="AJ491" s="55"/>
      <c r="AK491" s="56"/>
      <c r="AL491" s="16" t="s">
        <v>165</v>
      </c>
      <c r="AM491" s="54">
        <v>0.23</v>
      </c>
      <c r="AN491" s="55">
        <v>2</v>
      </c>
      <c r="AO491" s="56">
        <v>0.12</v>
      </c>
      <c r="AP491" s="13"/>
      <c r="AQ491" s="54"/>
      <c r="AR491" s="55"/>
      <c r="AS491" s="56"/>
      <c r="AT491" s="16" t="s">
        <v>165</v>
      </c>
      <c r="AU491" s="54">
        <v>1.24</v>
      </c>
      <c r="AV491" s="55">
        <v>9</v>
      </c>
      <c r="AW491" s="56">
        <v>0.14</v>
      </c>
      <c r="AX491" s="13"/>
      <c r="AY491" s="54"/>
      <c r="AZ491" s="62"/>
      <c r="BA491" s="56"/>
      <c r="BB491" s="13"/>
      <c r="BC491" s="126"/>
      <c r="BD491" s="65"/>
      <c r="BE491" s="56"/>
      <c r="BF491" s="169"/>
      <c r="BG491" s="189"/>
      <c r="BH491" s="189"/>
      <c r="BI491" s="190"/>
    </row>
    <row r="492" spans="1:61" s="187" customFormat="1" ht="12.75" customHeight="1">
      <c r="A492" s="547">
        <v>0.5</v>
      </c>
      <c r="B492" s="4" t="s">
        <v>129</v>
      </c>
      <c r="C492" s="49">
        <f>S492+W492+AA492+AE492+AI492+AM492+AQ492+AU492+AY492+BC492</f>
        <v>0.52</v>
      </c>
      <c r="D492" s="51">
        <f>T492+X492+AB492+AF492+AJ492+AN492+AR492+AV492+AZ492+BD492</f>
        <v>2</v>
      </c>
      <c r="E492" s="305">
        <f>100*(C492/D492)</f>
        <v>26</v>
      </c>
      <c r="F492" s="239"/>
      <c r="G492" s="266"/>
      <c r="H492" s="289"/>
      <c r="I492" s="115"/>
      <c r="J492" s="116"/>
      <c r="K492" s="276"/>
      <c r="L492" s="122"/>
      <c r="M492" s="121"/>
      <c r="N492" s="435"/>
      <c r="O492" s="598">
        <f>C492+F492+I492+L492</f>
        <v>0.52</v>
      </c>
      <c r="P492" s="600">
        <f>D492+G492+J492+M492</f>
        <v>2</v>
      </c>
      <c r="Q492" s="601">
        <f>100*O492/P492</f>
        <v>26</v>
      </c>
      <c r="R492" s="176"/>
      <c r="S492" s="439"/>
      <c r="T492" s="439"/>
      <c r="U492" s="538"/>
      <c r="V492" s="176"/>
      <c r="W492" s="59"/>
      <c r="X492" s="66"/>
      <c r="Y492" s="124"/>
      <c r="Z492" s="176"/>
      <c r="AA492" s="59"/>
      <c r="AB492" s="66"/>
      <c r="AC492" s="56"/>
      <c r="AD492" s="13"/>
      <c r="AE492" s="59"/>
      <c r="AF492" s="132"/>
      <c r="AG492" s="56"/>
      <c r="AH492" s="13"/>
      <c r="AI492" s="54"/>
      <c r="AJ492" s="55"/>
      <c r="AK492" s="56"/>
      <c r="AL492" s="13"/>
      <c r="AM492" s="54"/>
      <c r="AN492" s="55"/>
      <c r="AO492" s="56"/>
      <c r="AP492" s="16" t="s">
        <v>165</v>
      </c>
      <c r="AQ492" s="54">
        <v>0.41</v>
      </c>
      <c r="AR492" s="55">
        <v>1</v>
      </c>
      <c r="AS492" s="56">
        <v>0.41</v>
      </c>
      <c r="AT492" s="13"/>
      <c r="AU492" s="54"/>
      <c r="AV492" s="67"/>
      <c r="AW492" s="68"/>
      <c r="AX492" s="16" t="s">
        <v>165</v>
      </c>
      <c r="AY492" s="54">
        <v>0.11</v>
      </c>
      <c r="AZ492" s="62">
        <v>1</v>
      </c>
      <c r="BA492" s="56">
        <v>0.11</v>
      </c>
      <c r="BB492" s="18"/>
      <c r="BC492" s="126"/>
      <c r="BD492" s="66"/>
      <c r="BE492" s="56"/>
      <c r="BF492" s="169"/>
      <c r="BG492" s="189"/>
      <c r="BH492" s="189"/>
      <c r="BI492" s="190"/>
    </row>
    <row r="493" spans="1:61" s="188" customFormat="1" ht="12.75" customHeight="1">
      <c r="A493" s="546">
        <v>0.5</v>
      </c>
      <c r="B493" s="8" t="s">
        <v>244</v>
      </c>
      <c r="C493" s="49">
        <f>S493+W493+AA493+AE493+AI493+AM493+AQ493+AU493+AY493+BC493</f>
        <v>1.79</v>
      </c>
      <c r="D493" s="51">
        <f>T493+X493+AB493+AF493+AJ493+AN493+AR493+AV493+AZ493+BD493</f>
        <v>2</v>
      </c>
      <c r="E493" s="305">
        <f>100*(C493/D493)</f>
        <v>89.5</v>
      </c>
      <c r="F493" s="239"/>
      <c r="G493" s="266"/>
      <c r="H493" s="289"/>
      <c r="I493" s="115"/>
      <c r="J493" s="116"/>
      <c r="K493" s="276"/>
      <c r="L493" s="122"/>
      <c r="M493" s="121"/>
      <c r="N493" s="435"/>
      <c r="O493" s="506">
        <f>C493+F493+I493+L493</f>
        <v>1.79</v>
      </c>
      <c r="P493" s="480">
        <f>D493+G493+J493+M493</f>
        <v>2</v>
      </c>
      <c r="Q493" s="481">
        <f>100*O493/P493</f>
        <v>89.5</v>
      </c>
      <c r="R493" s="176"/>
      <c r="S493" s="439"/>
      <c r="T493" s="439"/>
      <c r="U493" s="538"/>
      <c r="V493" s="176"/>
      <c r="W493" s="59"/>
      <c r="X493" s="66"/>
      <c r="Y493" s="124"/>
      <c r="Z493" s="176"/>
      <c r="AA493" s="59"/>
      <c r="AB493" s="66"/>
      <c r="AC493" s="56"/>
      <c r="AD493" s="18"/>
      <c r="AE493" s="59"/>
      <c r="AF493" s="132"/>
      <c r="AG493" s="56"/>
      <c r="AH493" s="18"/>
      <c r="AI493" s="54"/>
      <c r="AJ493" s="55"/>
      <c r="AK493" s="56"/>
      <c r="AL493" s="18"/>
      <c r="AM493" s="54"/>
      <c r="AN493" s="55"/>
      <c r="AO493" s="56"/>
      <c r="AP493" s="20"/>
      <c r="AQ493" s="54"/>
      <c r="AR493" s="61"/>
      <c r="AS493" s="68"/>
      <c r="AT493" s="13"/>
      <c r="AU493" s="54"/>
      <c r="AV493" s="67"/>
      <c r="AW493" s="68"/>
      <c r="AX493" s="16" t="s">
        <v>165</v>
      </c>
      <c r="AY493" s="54">
        <v>0.96</v>
      </c>
      <c r="AZ493" s="62">
        <v>1</v>
      </c>
      <c r="BA493" s="56">
        <v>0.96</v>
      </c>
      <c r="BB493" s="16" t="s">
        <v>165</v>
      </c>
      <c r="BC493" s="126">
        <v>0.83</v>
      </c>
      <c r="BD493" s="65">
        <v>1</v>
      </c>
      <c r="BE493" s="56">
        <v>0.83</v>
      </c>
      <c r="BF493" s="169"/>
      <c r="BG493" s="189"/>
      <c r="BH493" s="189"/>
      <c r="BI493" s="190"/>
    </row>
    <row r="494" spans="1:61" s="188" customFormat="1" ht="12.75" customHeight="1">
      <c r="A494" s="547">
        <v>0.5</v>
      </c>
      <c r="B494" s="8" t="s">
        <v>310</v>
      </c>
      <c r="C494" s="49">
        <f>S494+W494+AA494+AE494+AI494+AM494+AQ494+AU494+AY494+BC494</f>
        <v>1.6099999999999999</v>
      </c>
      <c r="D494" s="51">
        <f>T494+X494+AB494+AF494+AJ494+AN494+AR494+AV494+AZ494+BD494</f>
        <v>2</v>
      </c>
      <c r="E494" s="305">
        <f>100*(C494/D494)</f>
        <v>80.5</v>
      </c>
      <c r="F494" s="239"/>
      <c r="G494" s="266"/>
      <c r="H494" s="289"/>
      <c r="I494" s="115"/>
      <c r="J494" s="116"/>
      <c r="K494" s="276"/>
      <c r="L494" s="122"/>
      <c r="M494" s="121"/>
      <c r="N494" s="435"/>
      <c r="O494" s="506">
        <f>C494+F494+I494+L494</f>
        <v>1.6099999999999999</v>
      </c>
      <c r="P494" s="480">
        <f>D494+G494+J494+M494</f>
        <v>2</v>
      </c>
      <c r="Q494" s="481">
        <f>100*O494/P494</f>
        <v>80.5</v>
      </c>
      <c r="R494" s="176"/>
      <c r="S494" s="439"/>
      <c r="T494" s="439"/>
      <c r="U494" s="538"/>
      <c r="V494" s="176"/>
      <c r="W494" s="59"/>
      <c r="X494" s="66"/>
      <c r="Y494" s="124"/>
      <c r="Z494" s="176"/>
      <c r="AA494" s="59"/>
      <c r="AB494" s="66"/>
      <c r="AC494" s="56"/>
      <c r="AD494" s="18"/>
      <c r="AE494" s="59"/>
      <c r="AF494" s="132"/>
      <c r="AG494" s="56"/>
      <c r="AH494" s="18"/>
      <c r="AI494" s="54"/>
      <c r="AJ494" s="55"/>
      <c r="AK494" s="56"/>
      <c r="AL494" s="18"/>
      <c r="AM494" s="54"/>
      <c r="AN494" s="55"/>
      <c r="AO494" s="56"/>
      <c r="AP494" s="20"/>
      <c r="AQ494" s="54"/>
      <c r="AR494" s="61"/>
      <c r="AS494" s="68"/>
      <c r="AT494" s="13"/>
      <c r="AU494" s="54"/>
      <c r="AV494" s="67"/>
      <c r="AW494" s="68"/>
      <c r="AX494" s="16" t="s">
        <v>165</v>
      </c>
      <c r="AY494" s="54">
        <v>0.88</v>
      </c>
      <c r="AZ494" s="62">
        <v>1</v>
      </c>
      <c r="BA494" s="56">
        <v>0.88</v>
      </c>
      <c r="BB494" s="16" t="s">
        <v>165</v>
      </c>
      <c r="BC494" s="126">
        <v>0.73</v>
      </c>
      <c r="BD494" s="65">
        <v>1</v>
      </c>
      <c r="BE494" s="56">
        <v>0.73</v>
      </c>
      <c r="BF494" s="169"/>
      <c r="BG494" s="189"/>
      <c r="BH494" s="189"/>
      <c r="BI494" s="190"/>
    </row>
    <row r="495" spans="1:61" s="195" customFormat="1" ht="12.75" customHeight="1">
      <c r="A495" s="546">
        <v>0.5</v>
      </c>
      <c r="B495" s="7" t="s">
        <v>501</v>
      </c>
      <c r="C495" s="49">
        <f>S495+W495+AA495+AE495+AI495+AM495+AQ495+AU495+AY495+BC495</f>
        <v>0.08</v>
      </c>
      <c r="D495" s="51">
        <f>T495+X495+AB495+AF495+AJ495+AN495+AR495+AV495+AZ495+BD495</f>
        <v>1</v>
      </c>
      <c r="E495" s="305">
        <f>100*(C495/D495)</f>
        <v>8</v>
      </c>
      <c r="F495" s="239"/>
      <c r="G495" s="266"/>
      <c r="H495" s="303"/>
      <c r="I495" s="278"/>
      <c r="J495" s="410"/>
      <c r="K495" s="279"/>
      <c r="L495" s="278"/>
      <c r="M495" s="201"/>
      <c r="N495" s="279"/>
      <c r="O495" s="598">
        <f>C495+F495+I495+L495</f>
        <v>0.08</v>
      </c>
      <c r="P495" s="600">
        <f>D495+G495+J495+M495</f>
        <v>1</v>
      </c>
      <c r="Q495" s="601">
        <f>100*O495/P495</f>
        <v>8</v>
      </c>
      <c r="R495" s="176"/>
      <c r="S495" s="439"/>
      <c r="T495" s="439"/>
      <c r="U495" s="538"/>
      <c r="V495" s="176"/>
      <c r="W495" s="59"/>
      <c r="X495" s="66"/>
      <c r="Y495" s="124"/>
      <c r="Z495" s="176"/>
      <c r="AA495" s="59"/>
      <c r="AB495" s="66"/>
      <c r="AC495" s="56"/>
      <c r="AD495" s="196"/>
      <c r="AE495" s="192"/>
      <c r="AF495" s="203"/>
      <c r="AG495" s="351"/>
      <c r="AH495" s="16" t="s">
        <v>165</v>
      </c>
      <c r="AI495" s="54">
        <v>0.08</v>
      </c>
      <c r="AJ495" s="61">
        <v>1</v>
      </c>
      <c r="AK495" s="68">
        <f>AI495/AJ495</f>
        <v>0.08</v>
      </c>
      <c r="AL495" s="127"/>
      <c r="AM495" s="69"/>
      <c r="AN495" s="69"/>
      <c r="AO495" s="144"/>
      <c r="AP495" s="127"/>
      <c r="AQ495" s="69"/>
      <c r="AR495" s="69"/>
      <c r="AS495" s="144"/>
      <c r="AT495" s="127"/>
      <c r="AU495" s="69"/>
      <c r="AV495" s="69"/>
      <c r="AW495" s="144"/>
      <c r="AX495" s="196"/>
      <c r="AY495" s="192"/>
      <c r="AZ495" s="676"/>
      <c r="BA495" s="197"/>
      <c r="BB495" s="196"/>
      <c r="BC495" s="192"/>
      <c r="BD495" s="203"/>
      <c r="BE495" s="197"/>
      <c r="BF495" s="196"/>
      <c r="BG495" s="192"/>
      <c r="BH495" s="192"/>
      <c r="BI495" s="197"/>
    </row>
    <row r="496" spans="1:61" s="188" customFormat="1" ht="12.75" customHeight="1">
      <c r="A496" s="547">
        <v>0.5</v>
      </c>
      <c r="B496" s="4" t="s">
        <v>204</v>
      </c>
      <c r="C496" s="49">
        <f>S496+W496+AA496+AE496+AI496+AM496+AQ496+AU496+AY496+BC496</f>
        <v>0.9199999999999999</v>
      </c>
      <c r="D496" s="51">
        <f>T496+X496+AB496+AF496+AJ496+AN496+AR496+AV496+AZ496+BD496</f>
        <v>2</v>
      </c>
      <c r="E496" s="305">
        <f>100*(C496/D496)</f>
        <v>46</v>
      </c>
      <c r="F496" s="239"/>
      <c r="G496" s="266"/>
      <c r="H496" s="289"/>
      <c r="I496" s="115"/>
      <c r="J496" s="116"/>
      <c r="K496" s="276"/>
      <c r="L496" s="122"/>
      <c r="M496" s="121"/>
      <c r="N496" s="435"/>
      <c r="O496" s="598">
        <f>C496+F496+I496+L496</f>
        <v>0.9199999999999999</v>
      </c>
      <c r="P496" s="600">
        <f>D496+G496+J496+M496</f>
        <v>2</v>
      </c>
      <c r="Q496" s="601">
        <f>100*O496/P496</f>
        <v>46</v>
      </c>
      <c r="R496" s="176"/>
      <c r="S496" s="439"/>
      <c r="T496" s="439"/>
      <c r="U496" s="538"/>
      <c r="V496" s="176"/>
      <c r="W496" s="59"/>
      <c r="X496" s="66"/>
      <c r="Y496" s="124"/>
      <c r="Z496" s="176"/>
      <c r="AA496" s="59"/>
      <c r="AB496" s="66"/>
      <c r="AC496" s="56"/>
      <c r="AD496" s="13"/>
      <c r="AE496" s="59"/>
      <c r="AF496" s="132"/>
      <c r="AG496" s="56"/>
      <c r="AH496" s="13"/>
      <c r="AI496" s="54"/>
      <c r="AJ496" s="55"/>
      <c r="AK496" s="56"/>
      <c r="AL496" s="16" t="s">
        <v>165</v>
      </c>
      <c r="AM496" s="54">
        <v>0.32</v>
      </c>
      <c r="AN496" s="55">
        <v>1</v>
      </c>
      <c r="AO496" s="56">
        <v>0.32</v>
      </c>
      <c r="AP496" s="13"/>
      <c r="AQ496" s="54"/>
      <c r="AR496" s="61"/>
      <c r="AS496" s="68"/>
      <c r="AT496" s="13"/>
      <c r="AU496" s="54"/>
      <c r="AV496" s="67"/>
      <c r="AW496" s="68"/>
      <c r="AX496" s="16" t="s">
        <v>165</v>
      </c>
      <c r="AY496" s="54">
        <v>0.6</v>
      </c>
      <c r="AZ496" s="62">
        <v>1</v>
      </c>
      <c r="BA496" s="56">
        <v>0.6</v>
      </c>
      <c r="BB496" s="18"/>
      <c r="BC496" s="126"/>
      <c r="BD496" s="66"/>
      <c r="BE496" s="56"/>
      <c r="BF496" s="169"/>
      <c r="BG496" s="189"/>
      <c r="BH496" s="189"/>
      <c r="BI496" s="190"/>
    </row>
    <row r="497" spans="1:61" s="187" customFormat="1" ht="12.75" customHeight="1">
      <c r="A497" s="547">
        <v>0.5</v>
      </c>
      <c r="B497" s="4" t="s">
        <v>119</v>
      </c>
      <c r="C497" s="49">
        <f>S497+W497+AA497+AE497+AI497+AM497+AQ497+AU497+AY497+BC497</f>
        <v>1.17</v>
      </c>
      <c r="D497" s="51">
        <f>T497+X497+AB497+AF497+AJ497+AN497+AR497+AV497+AZ497+BD497</f>
        <v>2</v>
      </c>
      <c r="E497" s="305">
        <f>100*(C497/D497)</f>
        <v>58.5</v>
      </c>
      <c r="F497" s="239"/>
      <c r="G497" s="266"/>
      <c r="H497" s="289"/>
      <c r="I497" s="115"/>
      <c r="J497" s="116"/>
      <c r="K497" s="276"/>
      <c r="L497" s="122"/>
      <c r="M497" s="121"/>
      <c r="N497" s="435"/>
      <c r="O497" s="598">
        <f>C497+F497+I497+L497</f>
        <v>1.17</v>
      </c>
      <c r="P497" s="600">
        <f>D497+G497+J497+M497</f>
        <v>2</v>
      </c>
      <c r="Q497" s="601">
        <f>100*O497/P497</f>
        <v>58.5</v>
      </c>
      <c r="R497" s="176"/>
      <c r="S497" s="439"/>
      <c r="T497" s="439"/>
      <c r="U497" s="538"/>
      <c r="V497" s="176"/>
      <c r="W497" s="59"/>
      <c r="X497" s="66"/>
      <c r="Y497" s="124"/>
      <c r="Z497" s="176"/>
      <c r="AA497" s="59"/>
      <c r="AB497" s="66"/>
      <c r="AC497" s="56"/>
      <c r="AD497" s="13"/>
      <c r="AE497" s="59"/>
      <c r="AF497" s="132"/>
      <c r="AG497" s="56"/>
      <c r="AH497" s="13"/>
      <c r="AI497" s="54"/>
      <c r="AJ497" s="55"/>
      <c r="AK497" s="56"/>
      <c r="AL497" s="16" t="s">
        <v>165</v>
      </c>
      <c r="AM497" s="54">
        <v>0.58</v>
      </c>
      <c r="AN497" s="55">
        <v>1</v>
      </c>
      <c r="AO497" s="56">
        <v>0.58</v>
      </c>
      <c r="AP497" s="16" t="s">
        <v>165</v>
      </c>
      <c r="AQ497" s="54">
        <v>0.59</v>
      </c>
      <c r="AR497" s="55">
        <v>1</v>
      </c>
      <c r="AS497" s="56">
        <v>0.59</v>
      </c>
      <c r="AT497" s="13"/>
      <c r="AU497" s="54"/>
      <c r="AV497" s="67"/>
      <c r="AW497" s="68"/>
      <c r="AX497" s="13"/>
      <c r="AY497" s="54"/>
      <c r="AZ497" s="62"/>
      <c r="BA497" s="56"/>
      <c r="BB497" s="20"/>
      <c r="BC497" s="652"/>
      <c r="BD497" s="65"/>
      <c r="BE497" s="56"/>
      <c r="BF497" s="169"/>
      <c r="BG497" s="189"/>
      <c r="BH497" s="189"/>
      <c r="BI497" s="190"/>
    </row>
    <row r="498" spans="1:61" s="195" customFormat="1" ht="12.75" customHeight="1">
      <c r="A498" s="546">
        <v>0.5</v>
      </c>
      <c r="B498" s="4" t="s">
        <v>545</v>
      </c>
      <c r="C498" s="49">
        <f>S498+W498+AA498+AE498+AI498+AM498+AQ498+AU498+AY498+BC498</f>
        <v>0.21</v>
      </c>
      <c r="D498" s="51">
        <f>T498+X498+AB498+AF498+AJ498+AN498+AR498+AV498+AZ498+BD498</f>
        <v>1</v>
      </c>
      <c r="E498" s="305">
        <f>100*(C498/D498)</f>
        <v>21</v>
      </c>
      <c r="F498" s="239"/>
      <c r="G498" s="266"/>
      <c r="H498" s="303"/>
      <c r="I498" s="278"/>
      <c r="J498" s="410"/>
      <c r="K498" s="279"/>
      <c r="L498" s="278"/>
      <c r="M498" s="201"/>
      <c r="N498" s="279"/>
      <c r="O498" s="598">
        <f>C498+F498+I498+L498</f>
        <v>0.21</v>
      </c>
      <c r="P498" s="600">
        <f>D498+G498+J498+M498</f>
        <v>1</v>
      </c>
      <c r="Q498" s="601">
        <f>100*O498/P498</f>
        <v>21</v>
      </c>
      <c r="R498" s="176"/>
      <c r="S498" s="439"/>
      <c r="T498" s="439"/>
      <c r="U498" s="538"/>
      <c r="V498" s="176"/>
      <c r="W498" s="59"/>
      <c r="X498" s="66"/>
      <c r="Y498" s="124"/>
      <c r="Z498" s="176"/>
      <c r="AA498" s="59"/>
      <c r="AB498" s="66"/>
      <c r="AC498" s="56"/>
      <c r="AD498" s="196"/>
      <c r="AE498" s="192"/>
      <c r="AF498" s="203"/>
      <c r="AG498" s="351"/>
      <c r="AH498" s="125"/>
      <c r="AI498" s="54"/>
      <c r="AJ498" s="67"/>
      <c r="AK498" s="68"/>
      <c r="AL498" s="125"/>
      <c r="AM498" s="54"/>
      <c r="AN498" s="67"/>
      <c r="AO498" s="68"/>
      <c r="AP498" s="16" t="s">
        <v>165</v>
      </c>
      <c r="AQ498" s="54">
        <v>0.21</v>
      </c>
      <c r="AR498" s="67">
        <v>1</v>
      </c>
      <c r="AS498" s="68">
        <v>0.21</v>
      </c>
      <c r="AT498" s="125"/>
      <c r="AU498" s="54"/>
      <c r="AV498" s="67"/>
      <c r="AW498" s="68"/>
      <c r="AX498" s="196"/>
      <c r="AY498" s="192"/>
      <c r="AZ498" s="676"/>
      <c r="BA498" s="197"/>
      <c r="BB498" s="196"/>
      <c r="BC498" s="192"/>
      <c r="BD498" s="203"/>
      <c r="BE498" s="197"/>
      <c r="BF498" s="196"/>
      <c r="BG498" s="192"/>
      <c r="BH498" s="192"/>
      <c r="BI498" s="197"/>
    </row>
    <row r="499" spans="1:61" s="193" customFormat="1" ht="12.75" customHeight="1">
      <c r="A499" s="546">
        <v>0.5</v>
      </c>
      <c r="B499" s="8" t="s">
        <v>587</v>
      </c>
      <c r="C499" s="49">
        <f>S499+W499+AA499+AE499+AI499+AM499+AQ499+AU499+AY499+BC499</f>
        <v>0.35</v>
      </c>
      <c r="D499" s="51">
        <f>T499+X499+AB499+AF499+AJ499+AN499+AR499+AV499+AZ499+BD499</f>
        <v>1</v>
      </c>
      <c r="E499" s="305">
        <f>100*(C499/D499)</f>
        <v>35</v>
      </c>
      <c r="F499" s="239"/>
      <c r="G499" s="266"/>
      <c r="H499" s="303"/>
      <c r="I499" s="275"/>
      <c r="J499" s="405"/>
      <c r="K499" s="274"/>
      <c r="L499" s="286"/>
      <c r="M499" s="170"/>
      <c r="N499" s="436"/>
      <c r="O499" s="598">
        <f>C499+F499+I499+L499</f>
        <v>0.35</v>
      </c>
      <c r="P499" s="600">
        <f>D499+G499+J499+M499</f>
        <v>1</v>
      </c>
      <c r="Q499" s="601">
        <f>100*O499/P499</f>
        <v>35</v>
      </c>
      <c r="R499" s="176"/>
      <c r="S499" s="439"/>
      <c r="T499" s="439"/>
      <c r="U499" s="538"/>
      <c r="V499" s="176"/>
      <c r="W499" s="59"/>
      <c r="X499" s="66"/>
      <c r="Y499" s="124"/>
      <c r="Z499" s="176"/>
      <c r="AA499" s="59"/>
      <c r="AB499" s="66"/>
      <c r="AC499" s="56"/>
      <c r="AD499" s="136"/>
      <c r="AE499" s="61"/>
      <c r="AF499" s="54"/>
      <c r="AG499" s="352"/>
      <c r="AH499" s="136"/>
      <c r="AI499" s="67"/>
      <c r="AJ499" s="79"/>
      <c r="AK499" s="197"/>
      <c r="AL499" s="196"/>
      <c r="AM499" s="192"/>
      <c r="AN499" s="192"/>
      <c r="AO499" s="197"/>
      <c r="AP499" s="196"/>
      <c r="AQ499" s="192"/>
      <c r="AR499" s="192"/>
      <c r="AS499" s="142"/>
      <c r="AT499" s="136"/>
      <c r="AU499" s="61"/>
      <c r="AV499" s="79"/>
      <c r="AW499" s="197"/>
      <c r="AX499" s="16" t="s">
        <v>165</v>
      </c>
      <c r="AY499" s="54">
        <v>0.35</v>
      </c>
      <c r="AZ499" s="62">
        <v>1</v>
      </c>
      <c r="BA499" s="68">
        <v>0.35</v>
      </c>
      <c r="BB499" s="125"/>
      <c r="BC499" s="126"/>
      <c r="BD499" s="128"/>
      <c r="BE499" s="68"/>
      <c r="BF499" s="196"/>
      <c r="BG499" s="192"/>
      <c r="BH499" s="192"/>
      <c r="BI499" s="197"/>
    </row>
    <row r="500" spans="1:61" s="195" customFormat="1" ht="12.75" customHeight="1">
      <c r="A500" s="546">
        <v>0.5</v>
      </c>
      <c r="B500" s="28" t="s">
        <v>472</v>
      </c>
      <c r="C500" s="49">
        <f>S500+W500+AA500+AE500+AI500+AM500+AQ500+AU500+AY500+BC500</f>
        <v>0.88</v>
      </c>
      <c r="D500" s="51">
        <f>T500+X500+AB500+AF500+AJ500+AN500+AR500+AV500+AZ500+BD500</f>
        <v>1</v>
      </c>
      <c r="E500" s="305">
        <f>100*(C500/D500)</f>
        <v>88</v>
      </c>
      <c r="F500" s="239"/>
      <c r="G500" s="266"/>
      <c r="H500" s="303"/>
      <c r="I500" s="275"/>
      <c r="J500" s="414"/>
      <c r="K500" s="296"/>
      <c r="L500" s="286"/>
      <c r="M500" s="287"/>
      <c r="N500" s="282"/>
      <c r="O500" s="598">
        <f>C500+F500+I500+L500</f>
        <v>0.88</v>
      </c>
      <c r="P500" s="600">
        <f>D500+G500+J500+M500</f>
        <v>1</v>
      </c>
      <c r="Q500" s="601">
        <f>100*O500/P500</f>
        <v>88</v>
      </c>
      <c r="R500" s="176"/>
      <c r="S500" s="439"/>
      <c r="T500" s="439"/>
      <c r="U500" s="538"/>
      <c r="V500" s="176"/>
      <c r="W500" s="59"/>
      <c r="X500" s="66"/>
      <c r="Y500" s="124"/>
      <c r="Z500" s="176"/>
      <c r="AA500" s="59"/>
      <c r="AB500" s="66"/>
      <c r="AC500" s="56"/>
      <c r="AD500" s="185" t="s">
        <v>165</v>
      </c>
      <c r="AE500" s="126">
        <v>0.88</v>
      </c>
      <c r="AF500" s="128">
        <v>1</v>
      </c>
      <c r="AG500" s="68">
        <f>AE500/AF500</f>
        <v>0.88</v>
      </c>
      <c r="AH500" s="127"/>
      <c r="AI500" s="69"/>
      <c r="AJ500" s="69"/>
      <c r="AK500" s="144"/>
      <c r="AL500" s="127"/>
      <c r="AM500" s="69"/>
      <c r="AN500" s="69"/>
      <c r="AO500" s="144"/>
      <c r="AP500" s="127"/>
      <c r="AQ500" s="69"/>
      <c r="AR500" s="69"/>
      <c r="AS500" s="144"/>
      <c r="AT500" s="127"/>
      <c r="AU500" s="69"/>
      <c r="AV500" s="69"/>
      <c r="AW500" s="197"/>
      <c r="AX500" s="196"/>
      <c r="AY500" s="192"/>
      <c r="AZ500" s="676"/>
      <c r="BA500" s="197"/>
      <c r="BB500" s="196"/>
      <c r="BC500" s="192"/>
      <c r="BD500" s="203"/>
      <c r="BE500" s="197"/>
      <c r="BF500" s="196"/>
      <c r="BG500" s="192"/>
      <c r="BH500" s="192"/>
      <c r="BI500" s="197"/>
    </row>
    <row r="501" spans="1:61" s="195" customFormat="1" ht="12.75" customHeight="1">
      <c r="A501" s="546">
        <v>0.5</v>
      </c>
      <c r="B501" s="3" t="s">
        <v>569</v>
      </c>
      <c r="C501" s="49">
        <f>S501+W501+AA501+AE501+AI501+AM501+AQ501+AU501+AY501+BC501</f>
        <v>0.65</v>
      </c>
      <c r="D501" s="51">
        <f>T501+X501+AB501+AF501+AJ501+AN501+AR501+AV501+AZ501+BD501</f>
        <v>1</v>
      </c>
      <c r="E501" s="305">
        <f>100*(C501/D501)</f>
        <v>65</v>
      </c>
      <c r="F501" s="239"/>
      <c r="G501" s="266"/>
      <c r="H501" s="303"/>
      <c r="I501" s="278"/>
      <c r="J501" s="410"/>
      <c r="K501" s="279"/>
      <c r="L501" s="278"/>
      <c r="M501" s="201"/>
      <c r="N501" s="279"/>
      <c r="O501" s="598">
        <f>C501+F501+I501+L501</f>
        <v>0.65</v>
      </c>
      <c r="P501" s="600">
        <f>D501+G501+J501+M501</f>
        <v>1</v>
      </c>
      <c r="Q501" s="601">
        <f>100*O501/P501</f>
        <v>65</v>
      </c>
      <c r="R501" s="176"/>
      <c r="S501" s="439"/>
      <c r="T501" s="439"/>
      <c r="U501" s="538"/>
      <c r="V501" s="176"/>
      <c r="W501" s="59"/>
      <c r="X501" s="66"/>
      <c r="Y501" s="124"/>
      <c r="Z501" s="176"/>
      <c r="AA501" s="59"/>
      <c r="AB501" s="66"/>
      <c r="AC501" s="56"/>
      <c r="AD501" s="196"/>
      <c r="AE501" s="192"/>
      <c r="AF501" s="203"/>
      <c r="AG501" s="351"/>
      <c r="AH501" s="125"/>
      <c r="AI501" s="54"/>
      <c r="AJ501" s="67"/>
      <c r="AK501" s="68"/>
      <c r="AL501" s="125"/>
      <c r="AM501" s="54"/>
      <c r="AN501" s="67"/>
      <c r="AO501" s="68"/>
      <c r="AP501" s="125"/>
      <c r="AQ501" s="54"/>
      <c r="AR501" s="67"/>
      <c r="AS501" s="68"/>
      <c r="AT501" s="16" t="s">
        <v>165</v>
      </c>
      <c r="AU501" s="54">
        <v>0.65</v>
      </c>
      <c r="AV501" s="67">
        <v>1</v>
      </c>
      <c r="AW501" s="68">
        <v>0.65</v>
      </c>
      <c r="AX501" s="196"/>
      <c r="AY501" s="192"/>
      <c r="AZ501" s="676"/>
      <c r="BA501" s="197"/>
      <c r="BB501" s="196"/>
      <c r="BC501" s="192"/>
      <c r="BD501" s="203"/>
      <c r="BE501" s="197"/>
      <c r="BF501" s="196"/>
      <c r="BG501" s="192"/>
      <c r="BH501" s="192"/>
      <c r="BI501" s="197"/>
    </row>
    <row r="502" spans="1:61" s="193" customFormat="1" ht="12.75" customHeight="1">
      <c r="A502" s="546">
        <v>0.5</v>
      </c>
      <c r="B502" s="3" t="s">
        <v>546</v>
      </c>
      <c r="C502" s="49">
        <f>S502+W502+AA502+AE502+AI502+AM502+AQ502+AU502+AY502+BC502</f>
        <v>0.33</v>
      </c>
      <c r="D502" s="51">
        <f>T502+X502+AB502+AF502+AJ502+AN502+AR502+AV502+AZ502+BD502</f>
        <v>1</v>
      </c>
      <c r="E502" s="305">
        <f>100*(C502/D502)</f>
        <v>33</v>
      </c>
      <c r="F502" s="239"/>
      <c r="G502" s="266"/>
      <c r="H502" s="303"/>
      <c r="I502" s="278"/>
      <c r="J502" s="410"/>
      <c r="K502" s="279"/>
      <c r="L502" s="278"/>
      <c r="M502" s="201"/>
      <c r="N502" s="279"/>
      <c r="O502" s="598">
        <f>C502+F502+I502+L502</f>
        <v>0.33</v>
      </c>
      <c r="P502" s="600">
        <f>D502+G502+J502+M502</f>
        <v>1</v>
      </c>
      <c r="Q502" s="601">
        <f>100*O502/P502</f>
        <v>33</v>
      </c>
      <c r="R502" s="176"/>
      <c r="S502" s="439"/>
      <c r="T502" s="439"/>
      <c r="U502" s="538"/>
      <c r="V502" s="176"/>
      <c r="W502" s="59"/>
      <c r="X502" s="66"/>
      <c r="Y502" s="124"/>
      <c r="Z502" s="176"/>
      <c r="AA502" s="59"/>
      <c r="AB502" s="66"/>
      <c r="AC502" s="56"/>
      <c r="AD502" s="196"/>
      <c r="AE502" s="192"/>
      <c r="AF502" s="203"/>
      <c r="AG502" s="351"/>
      <c r="AH502" s="125"/>
      <c r="AI502" s="54"/>
      <c r="AJ502" s="67"/>
      <c r="AK502" s="68"/>
      <c r="AL502" s="125"/>
      <c r="AM502" s="54"/>
      <c r="AN502" s="67"/>
      <c r="AO502" s="68"/>
      <c r="AP502" s="16" t="s">
        <v>165</v>
      </c>
      <c r="AQ502" s="54">
        <v>0.33</v>
      </c>
      <c r="AR502" s="67">
        <v>1</v>
      </c>
      <c r="AS502" s="68">
        <v>0.33</v>
      </c>
      <c r="AT502" s="125"/>
      <c r="AU502" s="54"/>
      <c r="AV502" s="67"/>
      <c r="AW502" s="68"/>
      <c r="AX502" s="196"/>
      <c r="AY502" s="192"/>
      <c r="AZ502" s="676"/>
      <c r="BA502" s="197"/>
      <c r="BB502" s="196"/>
      <c r="BC502" s="192"/>
      <c r="BD502" s="203"/>
      <c r="BE502" s="197"/>
      <c r="BF502" s="196"/>
      <c r="BG502" s="192"/>
      <c r="BH502" s="192"/>
      <c r="BI502" s="197"/>
    </row>
    <row r="503" spans="1:61" s="188" customFormat="1" ht="12.75" customHeight="1">
      <c r="A503" s="547">
        <v>0.5</v>
      </c>
      <c r="B503" s="3" t="s">
        <v>211</v>
      </c>
      <c r="C503" s="49">
        <f>S503+W503+AA503+AE503+AI503+AM503+AQ503+AU503+AY503+BC503</f>
        <v>1.51</v>
      </c>
      <c r="D503" s="51">
        <f>T503+X503+AB503+AF503+AJ503+AN503+AR503+AV503+AZ503+BD503</f>
        <v>3</v>
      </c>
      <c r="E503" s="305">
        <f>100*(C503/D503)</f>
        <v>50.33333333333333</v>
      </c>
      <c r="F503" s="239"/>
      <c r="G503" s="266"/>
      <c r="H503" s="289"/>
      <c r="I503" s="115"/>
      <c r="J503" s="116"/>
      <c r="K503" s="276"/>
      <c r="L503" s="122"/>
      <c r="M503" s="121"/>
      <c r="N503" s="435"/>
      <c r="O503" s="598">
        <f>C503+F503+I503+L503</f>
        <v>1.51</v>
      </c>
      <c r="P503" s="600">
        <f>D503+G503+J503+M503</f>
        <v>3</v>
      </c>
      <c r="Q503" s="601">
        <f>100*O503/P503</f>
        <v>50.333333333333336</v>
      </c>
      <c r="R503" s="176"/>
      <c r="S503" s="439"/>
      <c r="T503" s="439"/>
      <c r="U503" s="538"/>
      <c r="V503" s="176"/>
      <c r="W503" s="59"/>
      <c r="X503" s="66"/>
      <c r="Y503" s="124"/>
      <c r="Z503" s="176"/>
      <c r="AA503" s="59"/>
      <c r="AB503" s="66"/>
      <c r="AC503" s="56"/>
      <c r="AD503" s="16" t="s">
        <v>165</v>
      </c>
      <c r="AE503" s="105">
        <v>0.5</v>
      </c>
      <c r="AF503" s="160">
        <v>1</v>
      </c>
      <c r="AG503" s="56">
        <f>AE503/AF503</f>
        <v>0.5</v>
      </c>
      <c r="AH503" s="16" t="s">
        <v>165</v>
      </c>
      <c r="AI503" s="54">
        <v>0.5</v>
      </c>
      <c r="AJ503" s="55">
        <v>1</v>
      </c>
      <c r="AK503" s="56">
        <f>AI503/AJ503</f>
        <v>0.5</v>
      </c>
      <c r="AL503" s="16" t="s">
        <v>165</v>
      </c>
      <c r="AM503" s="54">
        <v>0.51</v>
      </c>
      <c r="AN503" s="55">
        <v>1</v>
      </c>
      <c r="AO503" s="56">
        <v>0.51</v>
      </c>
      <c r="AP503" s="13"/>
      <c r="AQ503" s="54"/>
      <c r="AR503" s="55"/>
      <c r="AS503" s="56"/>
      <c r="AT503" s="13"/>
      <c r="AU503" s="54"/>
      <c r="AV503" s="55"/>
      <c r="AW503" s="56"/>
      <c r="AX503" s="13"/>
      <c r="AY503" s="54"/>
      <c r="AZ503" s="62"/>
      <c r="BA503" s="56"/>
      <c r="BB503" s="20"/>
      <c r="BC503" s="652"/>
      <c r="BD503" s="65"/>
      <c r="BE503" s="56"/>
      <c r="BF503" s="169"/>
      <c r="BG503" s="189"/>
      <c r="BH503" s="189"/>
      <c r="BI503" s="190"/>
    </row>
    <row r="504" spans="1:61" s="193" customFormat="1" ht="12.75" customHeight="1">
      <c r="A504" s="546">
        <v>0.5</v>
      </c>
      <c r="B504" s="7" t="s">
        <v>588</v>
      </c>
      <c r="C504" s="49">
        <f>S504+W504+AA504+AE504+AI504+AM504+AQ504+AU504+AY504+BC504</f>
        <v>0.36</v>
      </c>
      <c r="D504" s="51">
        <f>T504+X504+AB504+AF504+AJ504+AN504+AR504+AV504+AZ504+BD504</f>
        <v>1</v>
      </c>
      <c r="E504" s="305">
        <f>100*(C504/D504)</f>
        <v>36</v>
      </c>
      <c r="F504" s="239"/>
      <c r="G504" s="266"/>
      <c r="H504" s="303"/>
      <c r="I504" s="275"/>
      <c r="J504" s="405"/>
      <c r="K504" s="274"/>
      <c r="L504" s="286"/>
      <c r="M504" s="170"/>
      <c r="N504" s="436"/>
      <c r="O504" s="598">
        <f>C504+F504+I504+L504</f>
        <v>0.36</v>
      </c>
      <c r="P504" s="600">
        <f>D504+G504+J504+M504</f>
        <v>1</v>
      </c>
      <c r="Q504" s="601">
        <f>100*O504/P504</f>
        <v>36</v>
      </c>
      <c r="R504" s="176"/>
      <c r="S504" s="439"/>
      <c r="T504" s="439"/>
      <c r="U504" s="538"/>
      <c r="V504" s="176"/>
      <c r="W504" s="59"/>
      <c r="X504" s="66"/>
      <c r="Y504" s="124"/>
      <c r="Z504" s="176"/>
      <c r="AA504" s="59"/>
      <c r="AB504" s="66"/>
      <c r="AC504" s="56"/>
      <c r="AD504" s="136"/>
      <c r="AE504" s="61"/>
      <c r="AF504" s="54"/>
      <c r="AG504" s="352"/>
      <c r="AH504" s="136"/>
      <c r="AI504" s="67"/>
      <c r="AJ504" s="79"/>
      <c r="AK504" s="197"/>
      <c r="AL504" s="196"/>
      <c r="AM504" s="192"/>
      <c r="AN504" s="192"/>
      <c r="AO504" s="197"/>
      <c r="AP504" s="196"/>
      <c r="AQ504" s="192"/>
      <c r="AR504" s="192"/>
      <c r="AS504" s="142"/>
      <c r="AT504" s="136"/>
      <c r="AU504" s="61"/>
      <c r="AV504" s="79"/>
      <c r="AW504" s="197"/>
      <c r="AX504" s="16" t="s">
        <v>165</v>
      </c>
      <c r="AY504" s="54">
        <v>0.36</v>
      </c>
      <c r="AZ504" s="62">
        <v>1</v>
      </c>
      <c r="BA504" s="68">
        <v>0.36</v>
      </c>
      <c r="BB504" s="131"/>
      <c r="BC504" s="126"/>
      <c r="BD504" s="132"/>
      <c r="BE504" s="68"/>
      <c r="BF504" s="196"/>
      <c r="BG504" s="192"/>
      <c r="BH504" s="192"/>
      <c r="BI504" s="197"/>
    </row>
    <row r="505" spans="1:61" s="187" customFormat="1" ht="12.75" customHeight="1">
      <c r="A505" s="547">
        <v>0.5</v>
      </c>
      <c r="B505" s="7" t="s">
        <v>246</v>
      </c>
      <c r="C505" s="49">
        <f>S505+W505+AA505+AE505+AI505+AM505+AQ505+AU505+AY505+BC505</f>
        <v>0.51</v>
      </c>
      <c r="D505" s="51">
        <f>T505+X505+AB505+AF505+AJ505+AN505+AR505+AV505+AZ505+BD505</f>
        <v>2</v>
      </c>
      <c r="E505" s="305">
        <f>100*(C505/D505)</f>
        <v>25.5</v>
      </c>
      <c r="F505" s="239"/>
      <c r="G505" s="266"/>
      <c r="H505" s="289"/>
      <c r="I505" s="115"/>
      <c r="J505" s="116"/>
      <c r="K505" s="276"/>
      <c r="L505" s="122"/>
      <c r="M505" s="121"/>
      <c r="N505" s="435"/>
      <c r="O505" s="598">
        <f>C505+F505+I505+L505</f>
        <v>0.51</v>
      </c>
      <c r="P505" s="600">
        <f>D505+G505+J505+M505</f>
        <v>2</v>
      </c>
      <c r="Q505" s="601">
        <f>100*O505/P505</f>
        <v>25.5</v>
      </c>
      <c r="R505" s="176"/>
      <c r="S505" s="439"/>
      <c r="T505" s="439"/>
      <c r="U505" s="538"/>
      <c r="V505" s="176"/>
      <c r="W505" s="59"/>
      <c r="X505" s="66"/>
      <c r="Y505" s="124"/>
      <c r="Z505" s="176"/>
      <c r="AA505" s="59"/>
      <c r="AB505" s="66"/>
      <c r="AC505" s="56"/>
      <c r="AD505" s="18"/>
      <c r="AE505" s="59"/>
      <c r="AF505" s="132"/>
      <c r="AG505" s="56"/>
      <c r="AH505" s="18"/>
      <c r="AI505" s="54"/>
      <c r="AJ505" s="55"/>
      <c r="AK505" s="56"/>
      <c r="AL505" s="18"/>
      <c r="AM505" s="54"/>
      <c r="AN505" s="55"/>
      <c r="AO505" s="56"/>
      <c r="AP505" s="13"/>
      <c r="AQ505" s="54"/>
      <c r="AR505" s="55"/>
      <c r="AS505" s="56"/>
      <c r="AT505" s="13"/>
      <c r="AU505" s="54"/>
      <c r="AV505" s="67"/>
      <c r="AW505" s="68"/>
      <c r="AX505" s="16" t="s">
        <v>165</v>
      </c>
      <c r="AY505" s="54">
        <v>0.35</v>
      </c>
      <c r="AZ505" s="62">
        <v>1</v>
      </c>
      <c r="BA505" s="56">
        <v>0.35</v>
      </c>
      <c r="BB505" s="16" t="s">
        <v>165</v>
      </c>
      <c r="BC505" s="126">
        <v>0.16</v>
      </c>
      <c r="BD505" s="65">
        <v>1</v>
      </c>
      <c r="BE505" s="56">
        <v>0.16</v>
      </c>
      <c r="BF505" s="169"/>
      <c r="BG505" s="189"/>
      <c r="BH505" s="189"/>
      <c r="BI505" s="190"/>
    </row>
    <row r="506" spans="1:61" s="195" customFormat="1" ht="12.75" customHeight="1">
      <c r="A506" s="546">
        <v>0.5</v>
      </c>
      <c r="B506" s="3" t="s">
        <v>547</v>
      </c>
      <c r="C506" s="49">
        <f>S506+W506+AA506+AE506+AI506+AM506+AQ506+AU506+AY506+BC506</f>
        <v>0.66</v>
      </c>
      <c r="D506" s="51">
        <f>T506+X506+AB506+AF506+AJ506+AN506+AR506+AV506+AZ506+BD506</f>
        <v>1</v>
      </c>
      <c r="E506" s="305">
        <f>100*(C506/D506)</f>
        <v>66</v>
      </c>
      <c r="F506" s="239"/>
      <c r="G506" s="266"/>
      <c r="H506" s="303"/>
      <c r="I506" s="278"/>
      <c r="J506" s="410"/>
      <c r="K506" s="279"/>
      <c r="L506" s="278"/>
      <c r="M506" s="201"/>
      <c r="N506" s="279"/>
      <c r="O506" s="598">
        <f>C506+F506+I506+L506</f>
        <v>0.66</v>
      </c>
      <c r="P506" s="600">
        <f>D506+G506+J506+M506</f>
        <v>1</v>
      </c>
      <c r="Q506" s="601">
        <f>100*O506/P506</f>
        <v>66</v>
      </c>
      <c r="R506" s="176"/>
      <c r="S506" s="439"/>
      <c r="T506" s="439"/>
      <c r="U506" s="538"/>
      <c r="V506" s="176"/>
      <c r="W506" s="59"/>
      <c r="X506" s="66"/>
      <c r="Y506" s="124"/>
      <c r="Z506" s="176"/>
      <c r="AA506" s="59"/>
      <c r="AB506" s="66"/>
      <c r="AC506" s="56"/>
      <c r="AD506" s="196"/>
      <c r="AE506" s="192"/>
      <c r="AF506" s="203"/>
      <c r="AG506" s="351"/>
      <c r="AH506" s="125"/>
      <c r="AI506" s="54"/>
      <c r="AJ506" s="67"/>
      <c r="AK506" s="68"/>
      <c r="AL506" s="125"/>
      <c r="AM506" s="54"/>
      <c r="AN506" s="67"/>
      <c r="AO506" s="68"/>
      <c r="AP506" s="16" t="s">
        <v>165</v>
      </c>
      <c r="AQ506" s="54">
        <v>0.66</v>
      </c>
      <c r="AR506" s="67">
        <v>1</v>
      </c>
      <c r="AS506" s="68">
        <v>0.66</v>
      </c>
      <c r="AT506" s="125"/>
      <c r="AU506" s="54"/>
      <c r="AV506" s="67"/>
      <c r="AW506" s="68"/>
      <c r="AX506" s="196"/>
      <c r="AY506" s="192"/>
      <c r="AZ506" s="676"/>
      <c r="BA506" s="197"/>
      <c r="BB506" s="196"/>
      <c r="BC506" s="192"/>
      <c r="BD506" s="203"/>
      <c r="BE506" s="197"/>
      <c r="BF506" s="196"/>
      <c r="BG506" s="192"/>
      <c r="BH506" s="192"/>
      <c r="BI506" s="197"/>
    </row>
    <row r="507" spans="1:61" s="188" customFormat="1" ht="12.75" customHeight="1">
      <c r="A507" s="546">
        <v>0.5</v>
      </c>
      <c r="B507" s="3" t="s">
        <v>247</v>
      </c>
      <c r="C507" s="49">
        <f>S507+W507+AA507+AE507+AI507+AM507+AQ507+AU507+AY507+BC507</f>
        <v>1.79</v>
      </c>
      <c r="D507" s="51">
        <f>T507+X507+AB507+AF507+AJ507+AN507+AR507+AV507+AZ507+BD507</f>
        <v>3</v>
      </c>
      <c r="E507" s="305">
        <f>100*(C507/D507)</f>
        <v>59.66666666666667</v>
      </c>
      <c r="F507" s="239"/>
      <c r="G507" s="266"/>
      <c r="H507" s="289"/>
      <c r="I507" s="115"/>
      <c r="J507" s="116"/>
      <c r="K507" s="276"/>
      <c r="L507" s="122"/>
      <c r="M507" s="121"/>
      <c r="N507" s="435"/>
      <c r="O507" s="598">
        <f>C507+F507+I507+L507</f>
        <v>1.79</v>
      </c>
      <c r="P507" s="600">
        <f>D507+G507+J507+M507</f>
        <v>3</v>
      </c>
      <c r="Q507" s="601">
        <f>100*O507/P507</f>
        <v>59.666666666666664</v>
      </c>
      <c r="R507" s="176"/>
      <c r="S507" s="439"/>
      <c r="T507" s="439"/>
      <c r="U507" s="538"/>
      <c r="V507" s="176"/>
      <c r="W507" s="59"/>
      <c r="X507" s="66"/>
      <c r="Y507" s="124"/>
      <c r="Z507" s="176"/>
      <c r="AA507" s="59"/>
      <c r="AB507" s="66"/>
      <c r="AC507" s="56"/>
      <c r="AD507" s="13"/>
      <c r="AE507" s="59"/>
      <c r="AF507" s="132"/>
      <c r="AG507" s="56"/>
      <c r="AH507" s="13"/>
      <c r="AI507" s="54"/>
      <c r="AJ507" s="55"/>
      <c r="AK507" s="56"/>
      <c r="AL507" s="13"/>
      <c r="AM507" s="54"/>
      <c r="AN507" s="55"/>
      <c r="AO507" s="56"/>
      <c r="AP507" s="13"/>
      <c r="AQ507" s="54"/>
      <c r="AR507" s="55"/>
      <c r="AS507" s="56"/>
      <c r="AT507" s="13"/>
      <c r="AU507" s="54"/>
      <c r="AV507" s="55"/>
      <c r="AW507" s="56"/>
      <c r="AX507" s="13"/>
      <c r="AY507" s="54"/>
      <c r="AZ507" s="62"/>
      <c r="BA507" s="56"/>
      <c r="BB507" s="16" t="s">
        <v>165</v>
      </c>
      <c r="BC507" s="126">
        <v>1.79</v>
      </c>
      <c r="BD507" s="65">
        <v>3</v>
      </c>
      <c r="BE507" s="56">
        <v>0.6</v>
      </c>
      <c r="BF507" s="169"/>
      <c r="BG507" s="189"/>
      <c r="BH507" s="189"/>
      <c r="BI507" s="190"/>
    </row>
    <row r="508" spans="1:61" s="193" customFormat="1" ht="12.75" customHeight="1">
      <c r="A508" s="546">
        <v>0.5</v>
      </c>
      <c r="B508" s="3" t="s">
        <v>527</v>
      </c>
      <c r="C508" s="49">
        <f>S508+W508+AA508+AE508+AI508+AM508+AQ508+AU508+AY508+BC508</f>
        <v>0.43</v>
      </c>
      <c r="D508" s="51">
        <f>T508+X508+AB508+AF508+AJ508+AN508+AR508+AV508+AZ508+BD508</f>
        <v>1</v>
      </c>
      <c r="E508" s="305">
        <f>100*(C508/D508)</f>
        <v>43</v>
      </c>
      <c r="F508" s="239"/>
      <c r="G508" s="266"/>
      <c r="H508" s="303"/>
      <c r="I508" s="278"/>
      <c r="J508" s="410"/>
      <c r="K508" s="279"/>
      <c r="L508" s="278"/>
      <c r="M508" s="201"/>
      <c r="N508" s="279"/>
      <c r="O508" s="598">
        <f>C508+F508+I508+L508</f>
        <v>0.43</v>
      </c>
      <c r="P508" s="600">
        <f>D508+G508+J508+M508</f>
        <v>1</v>
      </c>
      <c r="Q508" s="601">
        <f>100*O508/P508</f>
        <v>43</v>
      </c>
      <c r="R508" s="176"/>
      <c r="S508" s="439"/>
      <c r="T508" s="439"/>
      <c r="U508" s="538"/>
      <c r="V508" s="176"/>
      <c r="W508" s="59"/>
      <c r="X508" s="66"/>
      <c r="Y508" s="124"/>
      <c r="Z508" s="176"/>
      <c r="AA508" s="59"/>
      <c r="AB508" s="66"/>
      <c r="AC508" s="56"/>
      <c r="AD508" s="196"/>
      <c r="AE508" s="192"/>
      <c r="AF508" s="203"/>
      <c r="AG508" s="351"/>
      <c r="AH508" s="125"/>
      <c r="AI508" s="54"/>
      <c r="AJ508" s="67"/>
      <c r="AK508" s="68"/>
      <c r="AL508" s="16" t="s">
        <v>165</v>
      </c>
      <c r="AM508" s="54">
        <v>0.43</v>
      </c>
      <c r="AN508" s="67">
        <v>1</v>
      </c>
      <c r="AO508" s="68">
        <f>AM508/AN508</f>
        <v>0.43</v>
      </c>
      <c r="AP508" s="133"/>
      <c r="AQ508" s="54"/>
      <c r="AR508" s="67"/>
      <c r="AS508" s="68"/>
      <c r="AT508" s="125"/>
      <c r="AU508" s="54"/>
      <c r="AV508" s="67"/>
      <c r="AW508" s="68"/>
      <c r="AX508" s="196"/>
      <c r="AY508" s="192"/>
      <c r="AZ508" s="676"/>
      <c r="BA508" s="197"/>
      <c r="BB508" s="196"/>
      <c r="BC508" s="192"/>
      <c r="BD508" s="203"/>
      <c r="BE508" s="197"/>
      <c r="BF508" s="196"/>
      <c r="BG508" s="192"/>
      <c r="BH508" s="192"/>
      <c r="BI508" s="197"/>
    </row>
    <row r="509" spans="1:61" s="195" customFormat="1" ht="12.75" customHeight="1">
      <c r="A509" s="546">
        <v>0.5</v>
      </c>
      <c r="B509" s="28" t="s">
        <v>500</v>
      </c>
      <c r="C509" s="49">
        <f>S509+W509+AA509+AE509+AI509+AM509+AQ509+AU509+AY509+BC509</f>
        <v>0.05</v>
      </c>
      <c r="D509" s="51">
        <f>T509+X509+AB509+AF509+AJ509+AN509+AR509+AV509+AZ509+BD509</f>
        <v>1</v>
      </c>
      <c r="E509" s="305">
        <f>100*(C509/D509)</f>
        <v>5</v>
      </c>
      <c r="F509" s="239"/>
      <c r="G509" s="266"/>
      <c r="H509" s="303"/>
      <c r="I509" s="273"/>
      <c r="J509" s="280"/>
      <c r="K509" s="274"/>
      <c r="L509" s="286"/>
      <c r="M509" s="281"/>
      <c r="N509" s="282"/>
      <c r="O509" s="598">
        <f>C509+F509+I509+L509</f>
        <v>0.05</v>
      </c>
      <c r="P509" s="600">
        <f>D509+G509+J509+M509</f>
        <v>1</v>
      </c>
      <c r="Q509" s="601">
        <f>100*O509/P509</f>
        <v>5</v>
      </c>
      <c r="R509" s="176"/>
      <c r="S509" s="439"/>
      <c r="T509" s="439"/>
      <c r="U509" s="538"/>
      <c r="V509" s="176"/>
      <c r="W509" s="59"/>
      <c r="X509" s="66"/>
      <c r="Y509" s="124"/>
      <c r="Z509" s="176"/>
      <c r="AA509" s="59"/>
      <c r="AB509" s="66"/>
      <c r="AC509" s="56"/>
      <c r="AD509" s="185" t="s">
        <v>165</v>
      </c>
      <c r="AE509" s="126">
        <v>0.05</v>
      </c>
      <c r="AF509" s="128">
        <v>1</v>
      </c>
      <c r="AG509" s="68">
        <f>AE509/AF509</f>
        <v>0.05</v>
      </c>
      <c r="AH509" s="130"/>
      <c r="AI509" s="129"/>
      <c r="AJ509" s="129"/>
      <c r="AK509" s="149"/>
      <c r="AL509" s="130"/>
      <c r="AM509" s="129"/>
      <c r="AN509" s="129"/>
      <c r="AO509" s="149"/>
      <c r="AP509" s="130"/>
      <c r="AQ509" s="129"/>
      <c r="AR509" s="129"/>
      <c r="AS509" s="149"/>
      <c r="AT509" s="130"/>
      <c r="AU509" s="129"/>
      <c r="AV509" s="129"/>
      <c r="AW509" s="197"/>
      <c r="AX509" s="196"/>
      <c r="AY509" s="192"/>
      <c r="AZ509" s="676"/>
      <c r="BA509" s="197"/>
      <c r="BB509" s="196"/>
      <c r="BC509" s="192"/>
      <c r="BD509" s="203"/>
      <c r="BE509" s="197"/>
      <c r="BF509" s="196"/>
      <c r="BG509" s="192"/>
      <c r="BH509" s="192"/>
      <c r="BI509" s="197"/>
    </row>
    <row r="510" spans="1:61" s="195" customFormat="1" ht="12.75" customHeight="1">
      <c r="A510" s="546">
        <v>0.5</v>
      </c>
      <c r="B510" s="3" t="s">
        <v>548</v>
      </c>
      <c r="C510" s="49">
        <f>S510+W510+AA510+AE510+AI510+AM510+AQ510+AU510+AY510+BC510</f>
        <v>0.06</v>
      </c>
      <c r="D510" s="51">
        <f>T510+X510+AB510+AF510+AJ510+AN510+AR510+AV510+AZ510+BD510</f>
        <v>1</v>
      </c>
      <c r="E510" s="305">
        <f>100*(C510/D510)</f>
        <v>6</v>
      </c>
      <c r="F510" s="239"/>
      <c r="G510" s="266"/>
      <c r="H510" s="303"/>
      <c r="I510" s="278"/>
      <c r="J510" s="410"/>
      <c r="K510" s="279"/>
      <c r="L510" s="278"/>
      <c r="M510" s="201"/>
      <c r="N510" s="279"/>
      <c r="O510" s="598">
        <f>C510+F510+I510+L510</f>
        <v>0.06</v>
      </c>
      <c r="P510" s="600">
        <f>D510+G510+J510+M510</f>
        <v>1</v>
      </c>
      <c r="Q510" s="601">
        <f>100*O510/P510</f>
        <v>6</v>
      </c>
      <c r="R510" s="176"/>
      <c r="S510" s="439"/>
      <c r="T510" s="439"/>
      <c r="U510" s="538"/>
      <c r="V510" s="176"/>
      <c r="W510" s="59"/>
      <c r="X510" s="66"/>
      <c r="Y510" s="124"/>
      <c r="Z510" s="176"/>
      <c r="AA510" s="59"/>
      <c r="AB510" s="66"/>
      <c r="AC510" s="56"/>
      <c r="AD510" s="196"/>
      <c r="AE510" s="192"/>
      <c r="AF510" s="203"/>
      <c r="AG510" s="351"/>
      <c r="AH510" s="125"/>
      <c r="AI510" s="54"/>
      <c r="AJ510" s="67"/>
      <c r="AK510" s="68"/>
      <c r="AL510" s="125"/>
      <c r="AM510" s="54"/>
      <c r="AN510" s="67"/>
      <c r="AO510" s="68"/>
      <c r="AP510" s="16" t="s">
        <v>165</v>
      </c>
      <c r="AQ510" s="54">
        <v>0.06</v>
      </c>
      <c r="AR510" s="67">
        <v>1</v>
      </c>
      <c r="AS510" s="68">
        <v>0.06</v>
      </c>
      <c r="AT510" s="125"/>
      <c r="AU510" s="54"/>
      <c r="AV510" s="67"/>
      <c r="AW510" s="68"/>
      <c r="AX510" s="196"/>
      <c r="AY510" s="192"/>
      <c r="AZ510" s="676"/>
      <c r="BA510" s="197"/>
      <c r="BB510" s="196"/>
      <c r="BC510" s="192"/>
      <c r="BD510" s="203"/>
      <c r="BE510" s="197"/>
      <c r="BF510" s="194"/>
      <c r="BG510" s="189"/>
      <c r="BH510" s="189"/>
      <c r="BI510" s="190"/>
    </row>
    <row r="511" spans="1:61" s="193" customFormat="1" ht="12.75" customHeight="1">
      <c r="A511" s="546">
        <v>0.5</v>
      </c>
      <c r="B511" s="3" t="s">
        <v>478</v>
      </c>
      <c r="C511" s="49">
        <f>S511+W511+AA511+AE511+AI511+AM511+AQ511+AU511+AY511+BC511</f>
        <v>0.53</v>
      </c>
      <c r="D511" s="51">
        <f>T511+X511+AB511+AF511+AJ511+AN511+AR511+AV511+AZ511+BD511</f>
        <v>1</v>
      </c>
      <c r="E511" s="305">
        <f>100*(C511/D511)</f>
        <v>53</v>
      </c>
      <c r="F511" s="239"/>
      <c r="G511" s="266"/>
      <c r="H511" s="303"/>
      <c r="I511" s="273"/>
      <c r="J511" s="405"/>
      <c r="K511" s="274"/>
      <c r="L511" s="286"/>
      <c r="M511" s="257"/>
      <c r="N511" s="436"/>
      <c r="O511" s="598">
        <f>C511+F511+I511+L511</f>
        <v>0.53</v>
      </c>
      <c r="P511" s="600">
        <f>D511+G511+J511+M511</f>
        <v>1</v>
      </c>
      <c r="Q511" s="601">
        <f>100*O511/P511</f>
        <v>53</v>
      </c>
      <c r="R511" s="176"/>
      <c r="S511" s="439"/>
      <c r="T511" s="439"/>
      <c r="U511" s="538"/>
      <c r="V511" s="176"/>
      <c r="W511" s="59"/>
      <c r="X511" s="66"/>
      <c r="Y511" s="124"/>
      <c r="Z511" s="176"/>
      <c r="AA511" s="59"/>
      <c r="AB511" s="66"/>
      <c r="AC511" s="56"/>
      <c r="AD511" s="16" t="s">
        <v>165</v>
      </c>
      <c r="AE511" s="54">
        <v>0.53</v>
      </c>
      <c r="AF511" s="132">
        <v>1</v>
      </c>
      <c r="AG511" s="68">
        <v>0.53</v>
      </c>
      <c r="AH511" s="136"/>
      <c r="AI511" s="67"/>
      <c r="AJ511" s="79"/>
      <c r="AK511" s="154"/>
      <c r="AL511" s="155"/>
      <c r="AM511" s="137"/>
      <c r="AN511" s="138"/>
      <c r="AO511" s="154"/>
      <c r="AP511" s="155"/>
      <c r="AQ511" s="137"/>
      <c r="AR511" s="138"/>
      <c r="AS511" s="142"/>
      <c r="AT511" s="136"/>
      <c r="AU511" s="61"/>
      <c r="AV511" s="79"/>
      <c r="AW511" s="197"/>
      <c r="AX511" s="196"/>
      <c r="AY511" s="192"/>
      <c r="AZ511" s="676"/>
      <c r="BA511" s="197"/>
      <c r="BB511" s="196"/>
      <c r="BC511" s="192"/>
      <c r="BD511" s="203"/>
      <c r="BE511" s="197"/>
      <c r="BF511" s="196"/>
      <c r="BG511" s="192"/>
      <c r="BH511" s="192"/>
      <c r="BI511" s="197"/>
    </row>
    <row r="512" spans="1:61" s="187" customFormat="1" ht="12.75" customHeight="1">
      <c r="A512" s="546">
        <v>0.5</v>
      </c>
      <c r="B512" s="4" t="s">
        <v>201</v>
      </c>
      <c r="C512" s="49">
        <f>S512+W512+AA512+AE512+AI512+AM512+AQ512+AU512+AY512+BC512</f>
        <v>0.5</v>
      </c>
      <c r="D512" s="51">
        <f>T512+X512+AB512+AF512+AJ512+AN512+AR512+AV512+AZ512+BD512</f>
        <v>2</v>
      </c>
      <c r="E512" s="305">
        <f>100*(C512/D512)</f>
        <v>25</v>
      </c>
      <c r="F512" s="239"/>
      <c r="G512" s="266"/>
      <c r="H512" s="289"/>
      <c r="I512" s="115"/>
      <c r="J512" s="116"/>
      <c r="K512" s="276"/>
      <c r="L512" s="122"/>
      <c r="M512" s="121"/>
      <c r="N512" s="435"/>
      <c r="O512" s="598">
        <f>C512+F512+I512+L512</f>
        <v>0.5</v>
      </c>
      <c r="P512" s="600">
        <f>D512+G512+J512+M512</f>
        <v>2</v>
      </c>
      <c r="Q512" s="601">
        <f>100*O512/P512</f>
        <v>25</v>
      </c>
      <c r="R512" s="176"/>
      <c r="S512" s="439"/>
      <c r="T512" s="439"/>
      <c r="U512" s="538"/>
      <c r="V512" s="176"/>
      <c r="W512" s="59"/>
      <c r="X512" s="66"/>
      <c r="Y512" s="124"/>
      <c r="Z512" s="176"/>
      <c r="AA512" s="59"/>
      <c r="AB512" s="66"/>
      <c r="AC512" s="56"/>
      <c r="AD512" s="13"/>
      <c r="AE512" s="59"/>
      <c r="AF512" s="132"/>
      <c r="AG512" s="56"/>
      <c r="AH512" s="13"/>
      <c r="AI512" s="54"/>
      <c r="AJ512" s="55"/>
      <c r="AK512" s="56"/>
      <c r="AL512" s="16" t="s">
        <v>165</v>
      </c>
      <c r="AM512" s="54">
        <v>0.4</v>
      </c>
      <c r="AN512" s="55">
        <v>1</v>
      </c>
      <c r="AO512" s="56">
        <v>0.4</v>
      </c>
      <c r="AP512" s="13"/>
      <c r="AQ512" s="54"/>
      <c r="AR512" s="61"/>
      <c r="AS512" s="68"/>
      <c r="AT512" s="13"/>
      <c r="AU512" s="54"/>
      <c r="AV512" s="55"/>
      <c r="AW512" s="56"/>
      <c r="AX512" s="16" t="s">
        <v>165</v>
      </c>
      <c r="AY512" s="54">
        <v>0.1</v>
      </c>
      <c r="AZ512" s="62">
        <v>1</v>
      </c>
      <c r="BA512" s="56">
        <v>0.1</v>
      </c>
      <c r="BB512" s="13"/>
      <c r="BC512" s="126"/>
      <c r="BD512" s="65"/>
      <c r="BE512" s="56"/>
      <c r="BF512" s="169"/>
      <c r="BG512" s="189"/>
      <c r="BH512" s="189"/>
      <c r="BI512" s="190"/>
    </row>
    <row r="513" spans="1:61" s="187" customFormat="1" ht="12.75" customHeight="1">
      <c r="A513" s="547">
        <v>0.5</v>
      </c>
      <c r="B513" s="7" t="s">
        <v>248</v>
      </c>
      <c r="C513" s="49">
        <f>S513+W513+AA513+AE513+AI513+AM513+AQ513+AU513+AY513+BC513</f>
        <v>1.19</v>
      </c>
      <c r="D513" s="51">
        <f>T513+X513+AB513+AF513+AJ513+AN513+AR513+AV513+AZ513+BD513</f>
        <v>2</v>
      </c>
      <c r="E513" s="305">
        <f>100*(C513/D513)</f>
        <v>59.5</v>
      </c>
      <c r="F513" s="239"/>
      <c r="G513" s="266"/>
      <c r="H513" s="289"/>
      <c r="I513" s="115"/>
      <c r="J513" s="116"/>
      <c r="K513" s="276"/>
      <c r="L513" s="122"/>
      <c r="M513" s="121"/>
      <c r="N513" s="435"/>
      <c r="O513" s="598">
        <f>C513+F513+I513+L513</f>
        <v>1.19</v>
      </c>
      <c r="P513" s="600">
        <f>D513+G513+J513+M513</f>
        <v>2</v>
      </c>
      <c r="Q513" s="601">
        <f>100*O513/P513</f>
        <v>59.5</v>
      </c>
      <c r="R513" s="176"/>
      <c r="S513" s="439"/>
      <c r="T513" s="439"/>
      <c r="U513" s="538"/>
      <c r="V513" s="176"/>
      <c r="W513" s="59"/>
      <c r="X513" s="66"/>
      <c r="Y513" s="124"/>
      <c r="Z513" s="176"/>
      <c r="AA513" s="59"/>
      <c r="AB513" s="66"/>
      <c r="AC513" s="56"/>
      <c r="AD513" s="18"/>
      <c r="AE513" s="59"/>
      <c r="AF513" s="132"/>
      <c r="AG513" s="56"/>
      <c r="AH513" s="18"/>
      <c r="AI513" s="54"/>
      <c r="AJ513" s="55"/>
      <c r="AK513" s="56"/>
      <c r="AL513" s="18"/>
      <c r="AM513" s="54"/>
      <c r="AN513" s="55"/>
      <c r="AO513" s="56"/>
      <c r="AP513" s="20"/>
      <c r="AQ513" s="54"/>
      <c r="AR513" s="61"/>
      <c r="AS513" s="68"/>
      <c r="AT513" s="13"/>
      <c r="AU513" s="54"/>
      <c r="AV513" s="55"/>
      <c r="AW513" s="56"/>
      <c r="AX513" s="16" t="s">
        <v>165</v>
      </c>
      <c r="AY513" s="54">
        <v>0.84</v>
      </c>
      <c r="AZ513" s="62">
        <v>1</v>
      </c>
      <c r="BA513" s="56">
        <v>0.84</v>
      </c>
      <c r="BB513" s="16" t="s">
        <v>165</v>
      </c>
      <c r="BC513" s="126">
        <v>0.35</v>
      </c>
      <c r="BD513" s="65">
        <v>1</v>
      </c>
      <c r="BE513" s="56">
        <v>0.35</v>
      </c>
      <c r="BF513" s="169"/>
      <c r="BG513" s="189"/>
      <c r="BH513" s="189"/>
      <c r="BI513" s="190"/>
    </row>
    <row r="514" spans="1:61" s="187" customFormat="1" ht="12.75" customHeight="1">
      <c r="A514" s="546">
        <v>0.5</v>
      </c>
      <c r="B514" s="4" t="s">
        <v>203</v>
      </c>
      <c r="C514" s="49">
        <f>S514+W514+AA514+AE514+AI514+AM514+AQ514+AU514+AY514+BC514</f>
        <v>2.46</v>
      </c>
      <c r="D514" s="51">
        <f>T514+X514+AB514+AF514+AJ514+AN514+AR514+AV514+AZ514+BD514</f>
        <v>4</v>
      </c>
      <c r="E514" s="305">
        <f>100*(C514/D514)</f>
        <v>61.5</v>
      </c>
      <c r="F514" s="239"/>
      <c r="G514" s="266"/>
      <c r="H514" s="289"/>
      <c r="I514" s="115"/>
      <c r="J514" s="116"/>
      <c r="K514" s="276"/>
      <c r="L514" s="122"/>
      <c r="M514" s="121"/>
      <c r="N514" s="435"/>
      <c r="O514" s="598">
        <f>C514+F514+I514+L514</f>
        <v>2.46</v>
      </c>
      <c r="P514" s="600">
        <f>D514+G514+J514+M514</f>
        <v>4</v>
      </c>
      <c r="Q514" s="601">
        <f>100*O514/P514</f>
        <v>61.5</v>
      </c>
      <c r="R514" s="176"/>
      <c r="S514" s="439"/>
      <c r="T514" s="439"/>
      <c r="U514" s="538"/>
      <c r="V514" s="176"/>
      <c r="W514" s="59"/>
      <c r="X514" s="66"/>
      <c r="Y514" s="124"/>
      <c r="Z514" s="176"/>
      <c r="AA514" s="59"/>
      <c r="AB514" s="66"/>
      <c r="AC514" s="56"/>
      <c r="AD514" s="13"/>
      <c r="AE514" s="59"/>
      <c r="AF514" s="132"/>
      <c r="AG514" s="56"/>
      <c r="AH514" s="16" t="s">
        <v>165</v>
      </c>
      <c r="AI514" s="54">
        <v>0.85</v>
      </c>
      <c r="AJ514" s="55">
        <v>1</v>
      </c>
      <c r="AK514" s="56">
        <f>AI514/AJ514</f>
        <v>0.85</v>
      </c>
      <c r="AL514" s="16" t="s">
        <v>165</v>
      </c>
      <c r="AM514" s="54">
        <v>0.38</v>
      </c>
      <c r="AN514" s="55">
        <v>1</v>
      </c>
      <c r="AO514" s="56">
        <v>0.38</v>
      </c>
      <c r="AP514" s="13"/>
      <c r="AQ514" s="54"/>
      <c r="AR514" s="61"/>
      <c r="AS514" s="68"/>
      <c r="AT514" s="16" t="s">
        <v>165</v>
      </c>
      <c r="AU514" s="54">
        <v>0.4</v>
      </c>
      <c r="AV514" s="55">
        <v>1</v>
      </c>
      <c r="AW514" s="56">
        <v>0.4</v>
      </c>
      <c r="AX514" s="13"/>
      <c r="AY514" s="54"/>
      <c r="AZ514" s="62"/>
      <c r="BA514" s="56"/>
      <c r="BB514" s="16" t="s">
        <v>165</v>
      </c>
      <c r="BC514" s="126">
        <v>0.83</v>
      </c>
      <c r="BD514" s="65">
        <v>1</v>
      </c>
      <c r="BE514" s="56">
        <v>0.83</v>
      </c>
      <c r="BF514" s="169"/>
      <c r="BG514" s="189"/>
      <c r="BH514" s="189"/>
      <c r="BI514" s="190"/>
    </row>
    <row r="515" spans="1:61" s="193" customFormat="1" ht="12.75" customHeight="1">
      <c r="A515" s="546">
        <v>0.5</v>
      </c>
      <c r="B515" s="7" t="s">
        <v>589</v>
      </c>
      <c r="C515" s="49">
        <f>S515+W515+AA515+AE515+AI515+AM515+AQ515+AU515+AY515+BC515</f>
        <v>0.16</v>
      </c>
      <c r="D515" s="51">
        <f>T515+X515+AB515+AF515+AJ515+AN515+AR515+AV515+AZ515+BD515</f>
        <v>1</v>
      </c>
      <c r="E515" s="305">
        <f>100*(C515/D515)</f>
        <v>16</v>
      </c>
      <c r="F515" s="239"/>
      <c r="G515" s="266"/>
      <c r="H515" s="303"/>
      <c r="I515" s="275"/>
      <c r="J515" s="405"/>
      <c r="K515" s="274"/>
      <c r="L515" s="286"/>
      <c r="M515" s="170"/>
      <c r="N515" s="436"/>
      <c r="O515" s="598">
        <f>C515+F515+I515+L515</f>
        <v>0.16</v>
      </c>
      <c r="P515" s="600">
        <f>D515+G515+J515+M515</f>
        <v>1</v>
      </c>
      <c r="Q515" s="601">
        <f>100*O515/P515</f>
        <v>16</v>
      </c>
      <c r="R515" s="176"/>
      <c r="S515" s="439"/>
      <c r="T515" s="439"/>
      <c r="U515" s="538"/>
      <c r="V515" s="176"/>
      <c r="W515" s="59"/>
      <c r="X515" s="66"/>
      <c r="Y515" s="124"/>
      <c r="Z515" s="176"/>
      <c r="AA515" s="59"/>
      <c r="AB515" s="66"/>
      <c r="AC515" s="56"/>
      <c r="AD515" s="136"/>
      <c r="AE515" s="61"/>
      <c r="AF515" s="54"/>
      <c r="AG515" s="352"/>
      <c r="AH515" s="136"/>
      <c r="AI515" s="67"/>
      <c r="AJ515" s="79"/>
      <c r="AK515" s="197"/>
      <c r="AL515" s="196"/>
      <c r="AM515" s="192"/>
      <c r="AN515" s="192"/>
      <c r="AO515" s="197"/>
      <c r="AP515" s="196"/>
      <c r="AQ515" s="192"/>
      <c r="AR515" s="192"/>
      <c r="AS515" s="142"/>
      <c r="AT515" s="136"/>
      <c r="AU515" s="61"/>
      <c r="AV515" s="79"/>
      <c r="AW515" s="197"/>
      <c r="AX515" s="16" t="s">
        <v>165</v>
      </c>
      <c r="AY515" s="54">
        <v>0.16</v>
      </c>
      <c r="AZ515" s="62">
        <v>1</v>
      </c>
      <c r="BA515" s="68">
        <v>0.16</v>
      </c>
      <c r="BB515" s="131"/>
      <c r="BC515" s="126"/>
      <c r="BD515" s="132"/>
      <c r="BE515" s="68"/>
      <c r="BF515" s="196"/>
      <c r="BG515" s="192"/>
      <c r="BH515" s="192"/>
      <c r="BI515" s="197"/>
    </row>
    <row r="516" spans="1:61" s="187" customFormat="1" ht="12.75" customHeight="1">
      <c r="A516" s="547">
        <v>0.5</v>
      </c>
      <c r="B516" s="7" t="s">
        <v>249</v>
      </c>
      <c r="C516" s="49">
        <f>S516+W516+AA516+AE516+AI516+AM516+AQ516+AU516+AY516+BC516</f>
        <v>1.31</v>
      </c>
      <c r="D516" s="51">
        <f>T516+X516+AB516+AF516+AJ516+AN516+AR516+AV516+AZ516+BD516</f>
        <v>2</v>
      </c>
      <c r="E516" s="305">
        <f>100*(C516/D516)</f>
        <v>65.5</v>
      </c>
      <c r="F516" s="239"/>
      <c r="G516" s="266"/>
      <c r="H516" s="289"/>
      <c r="I516" s="115"/>
      <c r="J516" s="116"/>
      <c r="K516" s="276"/>
      <c r="L516" s="122"/>
      <c r="M516" s="121"/>
      <c r="N516" s="435"/>
      <c r="O516" s="598">
        <f>C516+F516+I516+L516</f>
        <v>1.31</v>
      </c>
      <c r="P516" s="600">
        <f>D516+G516+J516+M516</f>
        <v>2</v>
      </c>
      <c r="Q516" s="601">
        <f>100*O516/P516</f>
        <v>65.5</v>
      </c>
      <c r="R516" s="176"/>
      <c r="S516" s="439"/>
      <c r="T516" s="439"/>
      <c r="U516" s="538"/>
      <c r="V516" s="176"/>
      <c r="W516" s="59"/>
      <c r="X516" s="66"/>
      <c r="Y516" s="124"/>
      <c r="Z516" s="176"/>
      <c r="AA516" s="59"/>
      <c r="AB516" s="66"/>
      <c r="AC516" s="56"/>
      <c r="AD516" s="18"/>
      <c r="AE516" s="59"/>
      <c r="AF516" s="132"/>
      <c r="AG516" s="56"/>
      <c r="AH516" s="18"/>
      <c r="AI516" s="54"/>
      <c r="AJ516" s="55"/>
      <c r="AK516" s="56"/>
      <c r="AL516" s="18"/>
      <c r="AM516" s="54"/>
      <c r="AN516" s="55"/>
      <c r="AO516" s="56"/>
      <c r="AP516" s="13"/>
      <c r="AQ516" s="54"/>
      <c r="AR516" s="55"/>
      <c r="AS516" s="56"/>
      <c r="AT516" s="13"/>
      <c r="AU516" s="54"/>
      <c r="AV516" s="55"/>
      <c r="AW516" s="56"/>
      <c r="AX516" s="16" t="s">
        <v>165</v>
      </c>
      <c r="AY516" s="54">
        <v>0.87</v>
      </c>
      <c r="AZ516" s="62">
        <v>1</v>
      </c>
      <c r="BA516" s="56">
        <v>0.87</v>
      </c>
      <c r="BB516" s="16" t="s">
        <v>165</v>
      </c>
      <c r="BC516" s="126">
        <v>0.44</v>
      </c>
      <c r="BD516" s="65">
        <v>1</v>
      </c>
      <c r="BE516" s="56">
        <v>0.44</v>
      </c>
      <c r="BF516" s="169"/>
      <c r="BG516" s="189"/>
      <c r="BH516" s="189"/>
      <c r="BI516" s="190"/>
    </row>
    <row r="517" spans="1:61" s="193" customFormat="1" ht="12.75" customHeight="1">
      <c r="A517" s="546">
        <v>0.5</v>
      </c>
      <c r="B517" s="7" t="s">
        <v>503</v>
      </c>
      <c r="C517" s="49">
        <f>S517+W517+AA517+AE517+AI517+AM517+AQ517+AU517+AY517+BC517</f>
        <v>0.38</v>
      </c>
      <c r="D517" s="51">
        <f>T517+X517+AB517+AF517+AJ517+AN517+AR517+AV517+AZ517+BD517</f>
        <v>1</v>
      </c>
      <c r="E517" s="305">
        <f>100*(C517/D517)</f>
        <v>38</v>
      </c>
      <c r="F517" s="239"/>
      <c r="G517" s="266"/>
      <c r="H517" s="303"/>
      <c r="I517" s="278"/>
      <c r="J517" s="410"/>
      <c r="K517" s="279"/>
      <c r="L517" s="278"/>
      <c r="M517" s="201"/>
      <c r="N517" s="279"/>
      <c r="O517" s="598">
        <f>C517+F517+I517+L517</f>
        <v>0.38</v>
      </c>
      <c r="P517" s="600">
        <f>D517+G517+J517+M517</f>
        <v>1</v>
      </c>
      <c r="Q517" s="601">
        <f>100*O517/P517</f>
        <v>38</v>
      </c>
      <c r="R517" s="176"/>
      <c r="S517" s="439"/>
      <c r="T517" s="439"/>
      <c r="U517" s="538"/>
      <c r="V517" s="176"/>
      <c r="W517" s="59"/>
      <c r="X517" s="66"/>
      <c r="Y517" s="124"/>
      <c r="Z517" s="176"/>
      <c r="AA517" s="59"/>
      <c r="AB517" s="66"/>
      <c r="AC517" s="56"/>
      <c r="AD517" s="196"/>
      <c r="AE517" s="192"/>
      <c r="AF517" s="203"/>
      <c r="AG517" s="351"/>
      <c r="AH517" s="16" t="s">
        <v>165</v>
      </c>
      <c r="AI517" s="54">
        <v>0.38</v>
      </c>
      <c r="AJ517" s="61">
        <v>1</v>
      </c>
      <c r="AK517" s="68">
        <f>AI517/AJ517</f>
        <v>0.38</v>
      </c>
      <c r="AL517" s="127"/>
      <c r="AM517" s="69"/>
      <c r="AN517" s="69"/>
      <c r="AO517" s="144"/>
      <c r="AP517" s="127"/>
      <c r="AQ517" s="69"/>
      <c r="AR517" s="69"/>
      <c r="AS517" s="144"/>
      <c r="AT517" s="127"/>
      <c r="AU517" s="69"/>
      <c r="AV517" s="69"/>
      <c r="AW517" s="144"/>
      <c r="AX517" s="196"/>
      <c r="AY517" s="192"/>
      <c r="AZ517" s="676"/>
      <c r="BA517" s="197"/>
      <c r="BB517" s="196"/>
      <c r="BC517" s="192"/>
      <c r="BD517" s="203"/>
      <c r="BE517" s="197"/>
      <c r="BF517" s="196"/>
      <c r="BG517" s="192"/>
      <c r="BH517" s="192"/>
      <c r="BI517" s="197"/>
    </row>
    <row r="518" spans="1:61" s="187" customFormat="1" ht="12.75" customHeight="1">
      <c r="A518" s="618">
        <v>0.5</v>
      </c>
      <c r="B518" s="701" t="s">
        <v>250</v>
      </c>
      <c r="C518" s="619">
        <f>S518+W518+AA518+AE518+AI518+AM518+AQ518+AU518+AY518+BC518</f>
        <v>1.53</v>
      </c>
      <c r="D518" s="620">
        <f>T518+X518+AB518+AF518+AJ518+AN518+AR518+AV518+AZ518+BD518</f>
        <v>2</v>
      </c>
      <c r="E518" s="621">
        <f>100*(C518/D518)</f>
        <v>76.5</v>
      </c>
      <c r="F518" s="622"/>
      <c r="G518" s="623"/>
      <c r="H518" s="811"/>
      <c r="I518" s="815"/>
      <c r="J518" s="817"/>
      <c r="K518" s="819"/>
      <c r="L518" s="820"/>
      <c r="M518" s="822"/>
      <c r="N518" s="823"/>
      <c r="O518" s="598">
        <f>C518+F518+I518+L518</f>
        <v>1.53</v>
      </c>
      <c r="P518" s="600">
        <f>D518+G518+J518+M518</f>
        <v>2</v>
      </c>
      <c r="Q518" s="601">
        <f>100*O518/P518</f>
        <v>76.5</v>
      </c>
      <c r="R518" s="624"/>
      <c r="S518" s="625"/>
      <c r="T518" s="625"/>
      <c r="U518" s="626"/>
      <c r="V518" s="624"/>
      <c r="W518" s="627"/>
      <c r="X518" s="628"/>
      <c r="Y518" s="648"/>
      <c r="Z518" s="624"/>
      <c r="AA518" s="627"/>
      <c r="AB518" s="628"/>
      <c r="AC518" s="629"/>
      <c r="AD518" s="824"/>
      <c r="AE518" s="627"/>
      <c r="AF518" s="796"/>
      <c r="AG518" s="629"/>
      <c r="AH518" s="824"/>
      <c r="AI518" s="630"/>
      <c r="AJ518" s="827"/>
      <c r="AK518" s="629"/>
      <c r="AL518" s="824"/>
      <c r="AM518" s="630"/>
      <c r="AN518" s="827"/>
      <c r="AO518" s="629"/>
      <c r="AP518" s="824"/>
      <c r="AQ518" s="630"/>
      <c r="AR518" s="827"/>
      <c r="AS518" s="629"/>
      <c r="AT518" s="824"/>
      <c r="AU518" s="630"/>
      <c r="AV518" s="827"/>
      <c r="AW518" s="629"/>
      <c r="AX518" s="824"/>
      <c r="AY518" s="630"/>
      <c r="AZ518" s="830"/>
      <c r="BA518" s="629"/>
      <c r="BB518" s="631" t="s">
        <v>165</v>
      </c>
      <c r="BC518" s="795">
        <v>1.53</v>
      </c>
      <c r="BD518" s="832">
        <v>2</v>
      </c>
      <c r="BE518" s="629">
        <v>0.77</v>
      </c>
      <c r="BF518" s="833"/>
      <c r="BG518" s="834"/>
      <c r="BH518" s="834"/>
      <c r="BI518" s="835"/>
    </row>
    <row r="519" spans="1:61" s="195" customFormat="1" ht="12.75" customHeight="1">
      <c r="A519" s="546">
        <v>0.5</v>
      </c>
      <c r="B519" s="7" t="s">
        <v>590</v>
      </c>
      <c r="C519" s="49">
        <f>S519+W519+AA519+AE519+AI519+AM519+AQ519+AU519+AY519+BC519</f>
        <v>0.47</v>
      </c>
      <c r="D519" s="51">
        <f>T519+X519+AB519+AF519+AJ519+AN519+AR519+AV519+AZ519+BD519</f>
        <v>1</v>
      </c>
      <c r="E519" s="305">
        <f>100*(C519/D519)</f>
        <v>47</v>
      </c>
      <c r="F519" s="239"/>
      <c r="G519" s="266"/>
      <c r="H519" s="303"/>
      <c r="I519" s="275"/>
      <c r="J519" s="405"/>
      <c r="K519" s="274"/>
      <c r="L519" s="286"/>
      <c r="M519" s="170"/>
      <c r="N519" s="436"/>
      <c r="O519" s="632">
        <f>C519+F519+I519+L519</f>
        <v>0.47</v>
      </c>
      <c r="P519" s="392">
        <f>D519+G519+J519+M519</f>
        <v>1</v>
      </c>
      <c r="Q519" s="391">
        <f>100*O519/P519</f>
        <v>47</v>
      </c>
      <c r="R519" s="176"/>
      <c r="S519" s="439"/>
      <c r="T519" s="439"/>
      <c r="U519" s="538"/>
      <c r="V519" s="176"/>
      <c r="W519" s="59"/>
      <c r="X519" s="66"/>
      <c r="Y519" s="124"/>
      <c r="Z519" s="176"/>
      <c r="AA519" s="59"/>
      <c r="AB519" s="66"/>
      <c r="AC519" s="56"/>
      <c r="AD519" s="136"/>
      <c r="AE519" s="67"/>
      <c r="AF519" s="54"/>
      <c r="AG519" s="352"/>
      <c r="AH519" s="140"/>
      <c r="AI519" s="67"/>
      <c r="AJ519" s="79"/>
      <c r="AK519" s="200"/>
      <c r="AL519" s="196"/>
      <c r="AM519" s="192"/>
      <c r="AN519" s="192"/>
      <c r="AO519" s="197"/>
      <c r="AP519" s="196"/>
      <c r="AQ519" s="192"/>
      <c r="AR519" s="192"/>
      <c r="AS519" s="142"/>
      <c r="AT519" s="136"/>
      <c r="AU519" s="61"/>
      <c r="AV519" s="79"/>
      <c r="AW519" s="197"/>
      <c r="AX519" s="16" t="s">
        <v>165</v>
      </c>
      <c r="AY519" s="54">
        <v>0.47</v>
      </c>
      <c r="AZ519" s="62">
        <v>1</v>
      </c>
      <c r="BA519" s="68">
        <v>0.47</v>
      </c>
      <c r="BB519" s="125"/>
      <c r="BC519" s="126"/>
      <c r="BD519" s="128"/>
      <c r="BE519" s="68"/>
      <c r="BF519" s="196"/>
      <c r="BG519" s="192"/>
      <c r="BH519" s="192"/>
      <c r="BI519" s="197"/>
    </row>
    <row r="520" spans="1:61" s="195" customFormat="1" ht="12.75" customHeight="1">
      <c r="A520" s="546">
        <v>0.5</v>
      </c>
      <c r="B520" s="27" t="s">
        <v>504</v>
      </c>
      <c r="C520" s="49">
        <f>S520+W520+AA520+AE520+AI520+AM520+AQ520+AU520+AY520+BC520</f>
        <v>0.8</v>
      </c>
      <c r="D520" s="51">
        <f>T520+X520+AB520+AF520+AJ520+AN520+AR520+AV520+AZ520+BD520</f>
        <v>1</v>
      </c>
      <c r="E520" s="305">
        <f>100*(C520/D520)</f>
        <v>80</v>
      </c>
      <c r="F520" s="239"/>
      <c r="G520" s="266"/>
      <c r="H520" s="303"/>
      <c r="I520" s="278"/>
      <c r="J520" s="410"/>
      <c r="K520" s="279"/>
      <c r="L520" s="278"/>
      <c r="M520" s="201"/>
      <c r="N520" s="279"/>
      <c r="O520" s="632">
        <f>C520+F520+I520+L520</f>
        <v>0.8</v>
      </c>
      <c r="P520" s="392">
        <f>D520+G520+J520+M520</f>
        <v>1</v>
      </c>
      <c r="Q520" s="391">
        <f>100*O520/P520</f>
        <v>80</v>
      </c>
      <c r="R520" s="176"/>
      <c r="S520" s="439"/>
      <c r="T520" s="439"/>
      <c r="U520" s="538"/>
      <c r="V520" s="176"/>
      <c r="W520" s="59"/>
      <c r="X520" s="66"/>
      <c r="Y520" s="124"/>
      <c r="Z520" s="176"/>
      <c r="AA520" s="59"/>
      <c r="AB520" s="66"/>
      <c r="AC520" s="56"/>
      <c r="AD520" s="196"/>
      <c r="AE520" s="192"/>
      <c r="AF520" s="203"/>
      <c r="AG520" s="351"/>
      <c r="AH520" s="24" t="s">
        <v>165</v>
      </c>
      <c r="AI520" s="64">
        <v>0.8</v>
      </c>
      <c r="AJ520" s="67">
        <v>1</v>
      </c>
      <c r="AK520" s="76">
        <f>AI520/AJ520</f>
        <v>0.8</v>
      </c>
      <c r="AL520" s="342"/>
      <c r="AM520" s="134"/>
      <c r="AN520" s="69"/>
      <c r="AO520" s="343"/>
      <c r="AP520" s="127"/>
      <c r="AQ520" s="69"/>
      <c r="AR520" s="69"/>
      <c r="AS520" s="144"/>
      <c r="AT520" s="127"/>
      <c r="AU520" s="69"/>
      <c r="AV520" s="69"/>
      <c r="AW520" s="144"/>
      <c r="AX520" s="196"/>
      <c r="AY520" s="192"/>
      <c r="AZ520" s="676"/>
      <c r="BA520" s="197"/>
      <c r="BB520" s="196"/>
      <c r="BC520" s="192"/>
      <c r="BD520" s="203"/>
      <c r="BE520" s="197"/>
      <c r="BF520" s="196"/>
      <c r="BG520" s="192"/>
      <c r="BH520" s="192"/>
      <c r="BI520" s="197"/>
    </row>
    <row r="521" spans="1:61" s="195" customFormat="1" ht="12.75" customHeight="1">
      <c r="A521" s="546">
        <v>0.5</v>
      </c>
      <c r="B521" s="28" t="s">
        <v>493</v>
      </c>
      <c r="C521" s="49">
        <f>S521+W521+AA521+AE521+AI521+AM521+AQ521+AU521+AY521+BC521</f>
        <v>0.15</v>
      </c>
      <c r="D521" s="51">
        <f>T521+X521+AB521+AF521+AJ521+AN521+AR521+AV521+AZ521+BD521</f>
        <v>1</v>
      </c>
      <c r="E521" s="305">
        <f>100*(C521/D521)</f>
        <v>15</v>
      </c>
      <c r="F521" s="239"/>
      <c r="G521" s="266"/>
      <c r="H521" s="303"/>
      <c r="I521" s="273"/>
      <c r="J521" s="280"/>
      <c r="K521" s="274"/>
      <c r="L521" s="286"/>
      <c r="M521" s="281"/>
      <c r="N521" s="282"/>
      <c r="O521" s="632">
        <f>C521+F521+I521+L521</f>
        <v>0.15</v>
      </c>
      <c r="P521" s="392">
        <f>D521+G521+J521+M521</f>
        <v>1</v>
      </c>
      <c r="Q521" s="391">
        <f>100*O521/P521</f>
        <v>15</v>
      </c>
      <c r="R521" s="176"/>
      <c r="S521" s="439"/>
      <c r="T521" s="439"/>
      <c r="U521" s="538"/>
      <c r="V521" s="176"/>
      <c r="W521" s="59"/>
      <c r="X521" s="66"/>
      <c r="Y521" s="124"/>
      <c r="Z521" s="176"/>
      <c r="AA521" s="59"/>
      <c r="AB521" s="66"/>
      <c r="AC521" s="56"/>
      <c r="AD521" s="185" t="s">
        <v>165</v>
      </c>
      <c r="AE521" s="126">
        <v>0.15</v>
      </c>
      <c r="AF521" s="128">
        <v>1</v>
      </c>
      <c r="AG521" s="68">
        <f>AE521/AF521</f>
        <v>0.15</v>
      </c>
      <c r="AH521" s="150"/>
      <c r="AI521" s="129"/>
      <c r="AJ521" s="129"/>
      <c r="AK521" s="147"/>
      <c r="AL521" s="130"/>
      <c r="AM521" s="129"/>
      <c r="AN521" s="129"/>
      <c r="AO521" s="149"/>
      <c r="AP521" s="130"/>
      <c r="AQ521" s="129"/>
      <c r="AR521" s="129"/>
      <c r="AS521" s="149"/>
      <c r="AT521" s="130"/>
      <c r="AU521" s="129"/>
      <c r="AV521" s="129"/>
      <c r="AW521" s="197"/>
      <c r="AX521" s="196"/>
      <c r="AY521" s="192"/>
      <c r="AZ521" s="676"/>
      <c r="BA521" s="197"/>
      <c r="BB521" s="196"/>
      <c r="BC521" s="192"/>
      <c r="BD521" s="203"/>
      <c r="BE521" s="197"/>
      <c r="BF521" s="196"/>
      <c r="BG521" s="192"/>
      <c r="BH521" s="192"/>
      <c r="BI521" s="197"/>
    </row>
    <row r="522" spans="1:61" s="195" customFormat="1" ht="12.75" customHeight="1">
      <c r="A522" s="546">
        <v>0.5</v>
      </c>
      <c r="B522" s="27" t="s">
        <v>505</v>
      </c>
      <c r="C522" s="49">
        <f>S522+W522+AA522+AE522+AI522+AM522+AQ522+AU522+AY522+BC522</f>
        <v>0.13</v>
      </c>
      <c r="D522" s="51">
        <f>T522+X522+AB522+AF522+AJ522+AN522+AR522+AV522+AZ522+BD522</f>
        <v>1</v>
      </c>
      <c r="E522" s="305">
        <f>100*(C522/D522)</f>
        <v>13</v>
      </c>
      <c r="F522" s="239"/>
      <c r="G522" s="266"/>
      <c r="H522" s="303"/>
      <c r="I522" s="278"/>
      <c r="J522" s="410"/>
      <c r="K522" s="279"/>
      <c r="L522" s="278"/>
      <c r="M522" s="201"/>
      <c r="N522" s="279"/>
      <c r="O522" s="632">
        <f>C522+F522+I522+L522</f>
        <v>0.13</v>
      </c>
      <c r="P522" s="392">
        <f>D522+G522+J522+M522</f>
        <v>1</v>
      </c>
      <c r="Q522" s="391">
        <f>100*O522/P522</f>
        <v>13</v>
      </c>
      <c r="R522" s="176"/>
      <c r="S522" s="439"/>
      <c r="T522" s="439"/>
      <c r="U522" s="538"/>
      <c r="V522" s="176"/>
      <c r="W522" s="59"/>
      <c r="X522" s="66"/>
      <c r="Y522" s="124"/>
      <c r="Z522" s="176"/>
      <c r="AA522" s="59"/>
      <c r="AB522" s="66"/>
      <c r="AC522" s="56"/>
      <c r="AD522" s="196"/>
      <c r="AE522" s="192"/>
      <c r="AF522" s="203"/>
      <c r="AG522" s="351"/>
      <c r="AH522" s="24" t="s">
        <v>165</v>
      </c>
      <c r="AI522" s="64">
        <v>0.13</v>
      </c>
      <c r="AJ522" s="67">
        <v>1</v>
      </c>
      <c r="AK522" s="76">
        <f>AI522/AJ522</f>
        <v>0.13</v>
      </c>
      <c r="AL522" s="342"/>
      <c r="AM522" s="134"/>
      <c r="AN522" s="69"/>
      <c r="AO522" s="343"/>
      <c r="AP522" s="127"/>
      <c r="AQ522" s="69"/>
      <c r="AR522" s="69"/>
      <c r="AS522" s="144"/>
      <c r="AT522" s="127"/>
      <c r="AU522" s="69"/>
      <c r="AV522" s="69"/>
      <c r="AW522" s="144"/>
      <c r="AX522" s="196"/>
      <c r="AY522" s="192"/>
      <c r="AZ522" s="676"/>
      <c r="BA522" s="197"/>
      <c r="BB522" s="196"/>
      <c r="BC522" s="192"/>
      <c r="BD522" s="203"/>
      <c r="BE522" s="197"/>
      <c r="BF522" s="196"/>
      <c r="BG522" s="192"/>
      <c r="BH522" s="192"/>
      <c r="BI522" s="197"/>
    </row>
    <row r="523" spans="1:61" s="193" customFormat="1" ht="12.75" customHeight="1">
      <c r="A523" s="546">
        <v>0.5</v>
      </c>
      <c r="B523" s="7" t="s">
        <v>593</v>
      </c>
      <c r="C523" s="49">
        <f>S523+W523+AA523+AE523+AI523+AM523+AQ523+AU523+AY523+BC523</f>
        <v>0.84</v>
      </c>
      <c r="D523" s="51">
        <f>T523+X523+AB523+AF523+AJ523+AN523+AR523+AV523+AZ523+BD523</f>
        <v>1</v>
      </c>
      <c r="E523" s="305">
        <f>100*(C523/D523)</f>
        <v>84</v>
      </c>
      <c r="F523" s="239"/>
      <c r="G523" s="266"/>
      <c r="H523" s="303"/>
      <c r="I523" s="275"/>
      <c r="J523" s="405"/>
      <c r="K523" s="274"/>
      <c r="L523" s="286"/>
      <c r="M523" s="170"/>
      <c r="N523" s="436"/>
      <c r="O523" s="632">
        <f>C523+F523+I523+L523</f>
        <v>0.84</v>
      </c>
      <c r="P523" s="392">
        <f>D523+G523+J523+M523</f>
        <v>1</v>
      </c>
      <c r="Q523" s="391">
        <f>100*O523/P523</f>
        <v>84</v>
      </c>
      <c r="R523" s="176"/>
      <c r="S523" s="439"/>
      <c r="T523" s="439"/>
      <c r="U523" s="538"/>
      <c r="V523" s="176"/>
      <c r="W523" s="59"/>
      <c r="X523" s="66"/>
      <c r="Y523" s="124"/>
      <c r="Z523" s="176"/>
      <c r="AA523" s="59"/>
      <c r="AB523" s="66"/>
      <c r="AC523" s="56"/>
      <c r="AD523" s="136"/>
      <c r="AE523" s="61"/>
      <c r="AF523" s="54"/>
      <c r="AG523" s="352"/>
      <c r="AH523" s="140"/>
      <c r="AI523" s="67"/>
      <c r="AJ523" s="79"/>
      <c r="AK523" s="200"/>
      <c r="AL523" s="196"/>
      <c r="AM523" s="192"/>
      <c r="AN523" s="192"/>
      <c r="AO523" s="197"/>
      <c r="AP523" s="196"/>
      <c r="AQ523" s="192"/>
      <c r="AR523" s="192"/>
      <c r="AS523" s="142"/>
      <c r="AT523" s="136"/>
      <c r="AU523" s="61"/>
      <c r="AV523" s="79"/>
      <c r="AW523" s="197"/>
      <c r="AX523" s="16" t="s">
        <v>165</v>
      </c>
      <c r="AY523" s="54">
        <v>0.84</v>
      </c>
      <c r="AZ523" s="62">
        <v>1</v>
      </c>
      <c r="BA523" s="68">
        <v>0.84</v>
      </c>
      <c r="BB523" s="125"/>
      <c r="BC523" s="126"/>
      <c r="BD523" s="128"/>
      <c r="BE523" s="68"/>
      <c r="BF523" s="196"/>
      <c r="BG523" s="192"/>
      <c r="BH523" s="192"/>
      <c r="BI523" s="197"/>
    </row>
    <row r="524" spans="1:61" s="195" customFormat="1" ht="12.75" customHeight="1">
      <c r="A524" s="546">
        <v>0.5</v>
      </c>
      <c r="B524" s="3" t="s">
        <v>528</v>
      </c>
      <c r="C524" s="49">
        <f>S524+W524+AA524+AE524+AI524+AM524+AQ524+AU524+AY524+BC524</f>
        <v>0.2</v>
      </c>
      <c r="D524" s="51">
        <f>T524+X524+AB524+AF524+AJ524+AN524+AR524+AV524+AZ524+BD524</f>
        <v>1</v>
      </c>
      <c r="E524" s="305">
        <f>100*(C524/D524)</f>
        <v>20</v>
      </c>
      <c r="F524" s="239"/>
      <c r="G524" s="266"/>
      <c r="H524" s="303"/>
      <c r="I524" s="278"/>
      <c r="J524" s="410"/>
      <c r="K524" s="279"/>
      <c r="L524" s="278"/>
      <c r="M524" s="201"/>
      <c r="N524" s="279"/>
      <c r="O524" s="632">
        <f>C524+F524+I524+L524</f>
        <v>0.2</v>
      </c>
      <c r="P524" s="392">
        <f>D524+G524+J524+M524</f>
        <v>1</v>
      </c>
      <c r="Q524" s="391">
        <f>100*O524/P524</f>
        <v>20</v>
      </c>
      <c r="R524" s="176"/>
      <c r="S524" s="439"/>
      <c r="T524" s="439"/>
      <c r="U524" s="538"/>
      <c r="V524" s="176"/>
      <c r="W524" s="59"/>
      <c r="X524" s="66"/>
      <c r="Y524" s="124"/>
      <c r="Z524" s="176"/>
      <c r="AA524" s="59"/>
      <c r="AB524" s="66"/>
      <c r="AC524" s="56"/>
      <c r="AD524" s="196"/>
      <c r="AE524" s="192"/>
      <c r="AF524" s="203"/>
      <c r="AG524" s="351"/>
      <c r="AH524" s="135"/>
      <c r="AI524" s="54"/>
      <c r="AJ524" s="67"/>
      <c r="AK524" s="76"/>
      <c r="AL524" s="16" t="s">
        <v>165</v>
      </c>
      <c r="AM524" s="54">
        <v>0.2</v>
      </c>
      <c r="AN524" s="67">
        <v>1</v>
      </c>
      <c r="AO524" s="68">
        <v>0.2</v>
      </c>
      <c r="AP524" s="125"/>
      <c r="AQ524" s="54"/>
      <c r="AR524" s="61"/>
      <c r="AS524" s="68"/>
      <c r="AT524" s="125"/>
      <c r="AU524" s="54"/>
      <c r="AV524" s="67"/>
      <c r="AW524" s="68"/>
      <c r="AX524" s="196"/>
      <c r="AY524" s="192"/>
      <c r="AZ524" s="676"/>
      <c r="BA524" s="197"/>
      <c r="BB524" s="196"/>
      <c r="BC524" s="192"/>
      <c r="BD524" s="203"/>
      <c r="BE524" s="197"/>
      <c r="BF524" s="196"/>
      <c r="BG524" s="192"/>
      <c r="BH524" s="192"/>
      <c r="BI524" s="197"/>
    </row>
    <row r="525" spans="1:61" s="188" customFormat="1" ht="12.75" customHeight="1">
      <c r="A525" s="546">
        <v>0.5</v>
      </c>
      <c r="B525" s="7" t="s">
        <v>254</v>
      </c>
      <c r="C525" s="49">
        <f>S525+W525+AA525+AE525+AI525+AM525+AQ525+AU525+AY525+BC525</f>
        <v>1.86</v>
      </c>
      <c r="D525" s="51">
        <f>T525+X525+AB525+AF525+AJ525+AN525+AR525+AV525+AZ525+BD525</f>
        <v>3</v>
      </c>
      <c r="E525" s="305">
        <f>100*(C525/D525)</f>
        <v>62</v>
      </c>
      <c r="F525" s="239"/>
      <c r="G525" s="266"/>
      <c r="H525" s="289"/>
      <c r="I525" s="115"/>
      <c r="J525" s="116"/>
      <c r="K525" s="276"/>
      <c r="L525" s="122"/>
      <c r="M525" s="121"/>
      <c r="N525" s="435"/>
      <c r="O525" s="632">
        <f>C525+F525+I525+L525</f>
        <v>1.86</v>
      </c>
      <c r="P525" s="392">
        <f>D525+G525+J525+M525</f>
        <v>3</v>
      </c>
      <c r="Q525" s="391">
        <f>100*O525/P525</f>
        <v>62</v>
      </c>
      <c r="R525" s="176"/>
      <c r="S525" s="439"/>
      <c r="T525" s="439"/>
      <c r="U525" s="538"/>
      <c r="V525" s="176"/>
      <c r="W525" s="59"/>
      <c r="X525" s="66"/>
      <c r="Y525" s="124"/>
      <c r="Z525" s="176"/>
      <c r="AA525" s="59"/>
      <c r="AB525" s="66"/>
      <c r="AC525" s="56"/>
      <c r="AD525" s="18"/>
      <c r="AE525" s="59"/>
      <c r="AF525" s="132"/>
      <c r="AG525" s="56"/>
      <c r="AH525" s="12"/>
      <c r="AI525" s="54"/>
      <c r="AJ525" s="55"/>
      <c r="AK525" s="57"/>
      <c r="AL525" s="18"/>
      <c r="AM525" s="54"/>
      <c r="AN525" s="55"/>
      <c r="AO525" s="56"/>
      <c r="AP525" s="20"/>
      <c r="AQ525" s="54"/>
      <c r="AR525" s="61"/>
      <c r="AS525" s="68"/>
      <c r="AT525" s="13"/>
      <c r="AU525" s="54"/>
      <c r="AV525" s="67"/>
      <c r="AW525" s="68"/>
      <c r="AX525" s="16" t="s">
        <v>165</v>
      </c>
      <c r="AY525" s="54">
        <v>1.06</v>
      </c>
      <c r="AZ525" s="62">
        <v>2</v>
      </c>
      <c r="BA525" s="56">
        <v>0.53</v>
      </c>
      <c r="BB525" s="16" t="s">
        <v>165</v>
      </c>
      <c r="BC525" s="126">
        <v>0.8</v>
      </c>
      <c r="BD525" s="65">
        <v>1</v>
      </c>
      <c r="BE525" s="56">
        <v>0.8</v>
      </c>
      <c r="BF525" s="169"/>
      <c r="BG525" s="189"/>
      <c r="BH525" s="189"/>
      <c r="BI525" s="190"/>
    </row>
    <row r="526" spans="1:61" s="188" customFormat="1" ht="12.75" customHeight="1">
      <c r="A526" s="547">
        <v>0.5</v>
      </c>
      <c r="B526" s="28" t="s">
        <v>370</v>
      </c>
      <c r="C526" s="49">
        <f>S526+W526+AA526+AE526+AI526+AM526+AQ526+AU526+AY526+BC526</f>
        <v>0.81</v>
      </c>
      <c r="D526" s="51">
        <f>T526+X526+AB526+AF526+AJ526+AN526+AR526+AV526+AZ526+BD526</f>
        <v>2</v>
      </c>
      <c r="E526" s="305">
        <f>100*(C526/D526)</f>
        <v>40.5</v>
      </c>
      <c r="F526" s="239"/>
      <c r="G526" s="266"/>
      <c r="H526" s="289"/>
      <c r="I526" s="117"/>
      <c r="J526" s="118"/>
      <c r="K526" s="443"/>
      <c r="L526" s="122"/>
      <c r="M526" s="121"/>
      <c r="N526" s="435"/>
      <c r="O526" s="632">
        <f>C526+F526+I526+L526</f>
        <v>0.81</v>
      </c>
      <c r="P526" s="392">
        <f>D526+G526+J526+M526</f>
        <v>2</v>
      </c>
      <c r="Q526" s="391">
        <f>100*O526/P526</f>
        <v>40.5</v>
      </c>
      <c r="R526" s="176"/>
      <c r="S526" s="439"/>
      <c r="T526" s="439"/>
      <c r="U526" s="538"/>
      <c r="V526" s="176"/>
      <c r="W526" s="59"/>
      <c r="X526" s="66"/>
      <c r="Y526" s="124"/>
      <c r="Z526" s="176"/>
      <c r="AA526" s="59"/>
      <c r="AB526" s="66"/>
      <c r="AC526" s="56"/>
      <c r="AD526" s="194"/>
      <c r="AE526" s="59">
        <v>0.81</v>
      </c>
      <c r="AF526" s="65">
        <v>2</v>
      </c>
      <c r="AG526" s="56">
        <f>AE526/AF526</f>
        <v>0.405</v>
      </c>
      <c r="AH526" s="12"/>
      <c r="AI526" s="65"/>
      <c r="AJ526" s="66"/>
      <c r="AK526" s="57"/>
      <c r="AL526" s="20"/>
      <c r="AM526" s="74"/>
      <c r="AN526" s="74"/>
      <c r="AO526" s="77"/>
      <c r="AP526" s="20"/>
      <c r="AQ526" s="74"/>
      <c r="AR526" s="74"/>
      <c r="AS526" s="77"/>
      <c r="AT526" s="20"/>
      <c r="AU526" s="74"/>
      <c r="AV526" s="74"/>
      <c r="AW526" s="77"/>
      <c r="AX526" s="20"/>
      <c r="AY526" s="74"/>
      <c r="AZ526" s="62"/>
      <c r="BA526" s="77"/>
      <c r="BB526" s="20"/>
      <c r="BC526" s="69"/>
      <c r="BD526" s="65"/>
      <c r="BE526" s="77"/>
      <c r="BF526" s="169"/>
      <c r="BG526" s="189"/>
      <c r="BH526" s="189"/>
      <c r="BI526" s="190"/>
    </row>
    <row r="527" spans="1:61" s="193" customFormat="1" ht="12.75" customHeight="1">
      <c r="A527" s="546">
        <v>0.5</v>
      </c>
      <c r="B527" s="91" t="s">
        <v>499</v>
      </c>
      <c r="C527" s="49">
        <f>S527+W527+AA527+AE527+AI527+AM527+AQ527+AU527+AY527+BC527</f>
        <v>0.07</v>
      </c>
      <c r="D527" s="51">
        <f>T527+X527+AB527+AF527+AJ527+AN527+AR527+AV527+AZ527+BD527</f>
        <v>1</v>
      </c>
      <c r="E527" s="305">
        <f>100*(C527/D527)</f>
        <v>7.000000000000001</v>
      </c>
      <c r="F527" s="239"/>
      <c r="G527" s="266"/>
      <c r="H527" s="303"/>
      <c r="I527" s="292"/>
      <c r="J527" s="120"/>
      <c r="K527" s="274"/>
      <c r="L527" s="286"/>
      <c r="M527" s="287"/>
      <c r="N527" s="282"/>
      <c r="O527" s="632">
        <f>C527+F527+I527+L527</f>
        <v>0.07</v>
      </c>
      <c r="P527" s="392">
        <f>D527+G527+J527+M527</f>
        <v>1</v>
      </c>
      <c r="Q527" s="391">
        <f>100*O527/P527</f>
        <v>7.000000000000001</v>
      </c>
      <c r="R527" s="176"/>
      <c r="S527" s="439"/>
      <c r="T527" s="439"/>
      <c r="U527" s="538"/>
      <c r="V527" s="176"/>
      <c r="W527" s="59"/>
      <c r="X527" s="66"/>
      <c r="Y527" s="124"/>
      <c r="Z527" s="176"/>
      <c r="AA527" s="59"/>
      <c r="AB527" s="66"/>
      <c r="AC527" s="56"/>
      <c r="AD527" s="196"/>
      <c r="AE527" s="126">
        <v>0.07</v>
      </c>
      <c r="AF527" s="128">
        <v>1</v>
      </c>
      <c r="AG527" s="68">
        <f>AE527/AF527</f>
        <v>0.07</v>
      </c>
      <c r="AH527" s="150"/>
      <c r="AI527" s="129"/>
      <c r="AJ527" s="129"/>
      <c r="AK527" s="147"/>
      <c r="AL527" s="130"/>
      <c r="AM527" s="129"/>
      <c r="AN527" s="129"/>
      <c r="AO527" s="149"/>
      <c r="AP527" s="130"/>
      <c r="AQ527" s="129"/>
      <c r="AR527" s="129"/>
      <c r="AS527" s="231"/>
      <c r="AT527" s="131"/>
      <c r="AU527" s="132"/>
      <c r="AV527" s="132"/>
      <c r="AW527" s="197"/>
      <c r="AX527" s="196"/>
      <c r="AY527" s="192"/>
      <c r="AZ527" s="676"/>
      <c r="BA527" s="197"/>
      <c r="BB527" s="196"/>
      <c r="BC527" s="192"/>
      <c r="BD527" s="203"/>
      <c r="BE527" s="197"/>
      <c r="BF527" s="196"/>
      <c r="BG527" s="192"/>
      <c r="BH527" s="192"/>
      <c r="BI527" s="197"/>
    </row>
    <row r="528" spans="1:61" s="187" customFormat="1" ht="12.75" customHeight="1">
      <c r="A528" s="547">
        <v>0.5</v>
      </c>
      <c r="B528" s="4" t="s">
        <v>362</v>
      </c>
      <c r="C528" s="49">
        <f>S528+W528+AA528+AE528+AI528+AM528+AQ528+AU528+AY528+BC528</f>
        <v>3.64</v>
      </c>
      <c r="D528" s="51">
        <f>T528+X528+AB528+AF528+AJ528+AN528+AR528+AV528+AZ528+BD528</f>
        <v>4</v>
      </c>
      <c r="E528" s="305">
        <f>100*(C528/D528)</f>
        <v>91</v>
      </c>
      <c r="F528" s="239"/>
      <c r="G528" s="266"/>
      <c r="H528" s="289"/>
      <c r="I528" s="115"/>
      <c r="J528" s="116"/>
      <c r="K528" s="276"/>
      <c r="L528" s="122"/>
      <c r="M528" s="121"/>
      <c r="N528" s="435"/>
      <c r="O528" s="632">
        <f>C528+F528+I528+L528</f>
        <v>3.64</v>
      </c>
      <c r="P528" s="392">
        <f>D528+G528+J528+M528</f>
        <v>4</v>
      </c>
      <c r="Q528" s="391">
        <f>100*O528/P528</f>
        <v>91</v>
      </c>
      <c r="R528" s="176"/>
      <c r="S528" s="439"/>
      <c r="T528" s="439"/>
      <c r="U528" s="538"/>
      <c r="V528" s="176"/>
      <c r="W528" s="59"/>
      <c r="X528" s="66"/>
      <c r="Y528" s="124"/>
      <c r="Z528" s="176"/>
      <c r="AA528" s="59"/>
      <c r="AB528" s="66"/>
      <c r="AC528" s="56"/>
      <c r="AD528" s="194"/>
      <c r="AE528" s="59">
        <v>3.64</v>
      </c>
      <c r="AF528" s="65">
        <v>4</v>
      </c>
      <c r="AG528" s="56">
        <f>AE528/AF528</f>
        <v>0.91</v>
      </c>
      <c r="AH528" s="11"/>
      <c r="AI528" s="54"/>
      <c r="AJ528" s="55"/>
      <c r="AK528" s="57"/>
      <c r="AL528" s="13"/>
      <c r="AM528" s="54"/>
      <c r="AN528" s="55"/>
      <c r="AO528" s="56"/>
      <c r="AP528" s="20"/>
      <c r="AQ528" s="54"/>
      <c r="AR528" s="55"/>
      <c r="AS528" s="56"/>
      <c r="AT528" s="13"/>
      <c r="AU528" s="54"/>
      <c r="AV528" s="55"/>
      <c r="AW528" s="56"/>
      <c r="AX528" s="20"/>
      <c r="AY528" s="80"/>
      <c r="AZ528" s="62"/>
      <c r="BA528" s="56"/>
      <c r="BB528" s="20"/>
      <c r="BC528" s="652"/>
      <c r="BD528" s="65"/>
      <c r="BE528" s="56"/>
      <c r="BF528" s="169"/>
      <c r="BG528" s="189"/>
      <c r="BH528" s="189"/>
      <c r="BI528" s="190"/>
    </row>
    <row r="529" spans="1:61" s="193" customFormat="1" ht="12.75" customHeight="1">
      <c r="A529" s="546">
        <v>0.5</v>
      </c>
      <c r="B529" s="7" t="s">
        <v>591</v>
      </c>
      <c r="C529" s="49">
        <f>S529+W529+AA529+AE529+AI529+AM529+AQ529+AU529+AY529+BC529</f>
        <v>0.43</v>
      </c>
      <c r="D529" s="51">
        <f>T529+X529+AB529+AF529+AJ529+AN529+AR529+AV529+AZ529+BD529</f>
        <v>1</v>
      </c>
      <c r="E529" s="305">
        <f>100*(C529/D529)</f>
        <v>43</v>
      </c>
      <c r="F529" s="239"/>
      <c r="G529" s="266"/>
      <c r="H529" s="303"/>
      <c r="I529" s="275"/>
      <c r="J529" s="405"/>
      <c r="K529" s="274"/>
      <c r="L529" s="286"/>
      <c r="M529" s="170"/>
      <c r="N529" s="436"/>
      <c r="O529" s="632">
        <f>C529+F529+I529+L529</f>
        <v>0.43</v>
      </c>
      <c r="P529" s="392">
        <f>D529+G529+J529+M529</f>
        <v>1</v>
      </c>
      <c r="Q529" s="391">
        <f>100*O529/P529</f>
        <v>43</v>
      </c>
      <c r="R529" s="176"/>
      <c r="S529" s="439"/>
      <c r="T529" s="439"/>
      <c r="U529" s="538"/>
      <c r="V529" s="176"/>
      <c r="W529" s="59"/>
      <c r="X529" s="66"/>
      <c r="Y529" s="124"/>
      <c r="Z529" s="176"/>
      <c r="AA529" s="59"/>
      <c r="AB529" s="66"/>
      <c r="AC529" s="56"/>
      <c r="AD529" s="136"/>
      <c r="AE529" s="61"/>
      <c r="AF529" s="54"/>
      <c r="AG529" s="352"/>
      <c r="AH529" s="140"/>
      <c r="AI529" s="67"/>
      <c r="AJ529" s="79"/>
      <c r="AK529" s="200"/>
      <c r="AL529" s="196"/>
      <c r="AM529" s="192"/>
      <c r="AN529" s="192"/>
      <c r="AO529" s="197"/>
      <c r="AP529" s="196"/>
      <c r="AQ529" s="192"/>
      <c r="AR529" s="192"/>
      <c r="AS529" s="142"/>
      <c r="AT529" s="136"/>
      <c r="AU529" s="61"/>
      <c r="AV529" s="79"/>
      <c r="AW529" s="197"/>
      <c r="AX529" s="16" t="s">
        <v>165</v>
      </c>
      <c r="AY529" s="54">
        <v>0.43</v>
      </c>
      <c r="AZ529" s="62">
        <v>1</v>
      </c>
      <c r="BA529" s="68">
        <v>0.43</v>
      </c>
      <c r="BB529" s="125"/>
      <c r="BC529" s="126"/>
      <c r="BD529" s="128"/>
      <c r="BE529" s="68"/>
      <c r="BF529" s="196"/>
      <c r="BG529" s="192"/>
      <c r="BH529" s="192"/>
      <c r="BI529" s="197"/>
    </row>
    <row r="530" spans="1:61" s="187" customFormat="1" ht="12.75" customHeight="1">
      <c r="A530" s="547">
        <v>0.5</v>
      </c>
      <c r="B530" s="27" t="s">
        <v>340</v>
      </c>
      <c r="C530" s="49">
        <f>S530+W530+AA530+AE530+AI530+AM530+AQ530+AU530+AY530+BC530</f>
        <v>0.21</v>
      </c>
      <c r="D530" s="51">
        <f>T530+X530+AB530+AF530+AJ530+AN530+AR530+AV530+AZ530+BD530</f>
        <v>2</v>
      </c>
      <c r="E530" s="305">
        <f>100*(C530/D530)</f>
        <v>10.5</v>
      </c>
      <c r="F530" s="239"/>
      <c r="G530" s="266"/>
      <c r="H530" s="289"/>
      <c r="I530" s="115"/>
      <c r="J530" s="116"/>
      <c r="K530" s="276"/>
      <c r="L530" s="122"/>
      <c r="M530" s="121"/>
      <c r="N530" s="435"/>
      <c r="O530" s="632">
        <f>C530+F530+I530+L530</f>
        <v>0.21</v>
      </c>
      <c r="P530" s="392">
        <f>D530+G530+J530+M530</f>
        <v>2</v>
      </c>
      <c r="Q530" s="391">
        <f>100*O530/P530</f>
        <v>10.5</v>
      </c>
      <c r="R530" s="176"/>
      <c r="S530" s="439"/>
      <c r="T530" s="439"/>
      <c r="U530" s="538"/>
      <c r="V530" s="176"/>
      <c r="W530" s="59"/>
      <c r="X530" s="66"/>
      <c r="Y530" s="124"/>
      <c r="Z530" s="176"/>
      <c r="AA530" s="59"/>
      <c r="AB530" s="66"/>
      <c r="AC530" s="56"/>
      <c r="AD530" s="13"/>
      <c r="AE530" s="59"/>
      <c r="AF530" s="132"/>
      <c r="AG530" s="56"/>
      <c r="AH530" s="24" t="s">
        <v>165</v>
      </c>
      <c r="AI530" s="54">
        <v>0.21</v>
      </c>
      <c r="AJ530" s="55">
        <v>2</v>
      </c>
      <c r="AK530" s="57">
        <f>AI530/AJ530</f>
        <v>0.105</v>
      </c>
      <c r="AL530" s="18"/>
      <c r="AM530" s="62"/>
      <c r="AN530" s="74"/>
      <c r="AO530" s="567"/>
      <c r="AP530" s="20"/>
      <c r="AQ530" s="74"/>
      <c r="AR530" s="74"/>
      <c r="AS530" s="77"/>
      <c r="AT530" s="20"/>
      <c r="AU530" s="74"/>
      <c r="AV530" s="74"/>
      <c r="AW530" s="77"/>
      <c r="AX530" s="20"/>
      <c r="AY530" s="74"/>
      <c r="AZ530" s="62"/>
      <c r="BA530" s="77"/>
      <c r="BB530" s="20"/>
      <c r="BC530" s="69"/>
      <c r="BD530" s="65"/>
      <c r="BE530" s="77"/>
      <c r="BF530" s="169"/>
      <c r="BG530" s="189"/>
      <c r="BH530" s="189"/>
      <c r="BI530" s="190"/>
    </row>
    <row r="531" spans="1:61" s="187" customFormat="1" ht="12.75" customHeight="1">
      <c r="A531" s="547">
        <v>0.5</v>
      </c>
      <c r="B531" s="3" t="s">
        <v>202</v>
      </c>
      <c r="C531" s="49">
        <f>S531+W531+AA531+AE531+AI531+AM531+AQ531+AU531+AY531+BC531</f>
        <v>3.04</v>
      </c>
      <c r="D531" s="51">
        <f>T531+X531+AB531+AF531+AJ531+AN531+AR531+AV531+AZ531+BD531</f>
        <v>4</v>
      </c>
      <c r="E531" s="305">
        <f>100*(C531/D531)</f>
        <v>76</v>
      </c>
      <c r="F531" s="239"/>
      <c r="G531" s="266"/>
      <c r="H531" s="289"/>
      <c r="I531" s="115"/>
      <c r="J531" s="116"/>
      <c r="K531" s="276"/>
      <c r="L531" s="122"/>
      <c r="M531" s="121"/>
      <c r="N531" s="435"/>
      <c r="O531" s="632">
        <f>C531+F531+I531+L531</f>
        <v>3.04</v>
      </c>
      <c r="P531" s="392">
        <f>D531+G531+J531+M531</f>
        <v>4</v>
      </c>
      <c r="Q531" s="391">
        <f>100*O531/P531</f>
        <v>76</v>
      </c>
      <c r="R531" s="176"/>
      <c r="S531" s="439"/>
      <c r="T531" s="439"/>
      <c r="U531" s="538"/>
      <c r="V531" s="176"/>
      <c r="W531" s="59"/>
      <c r="X531" s="66"/>
      <c r="Y531" s="124"/>
      <c r="Z531" s="176"/>
      <c r="AA531" s="59"/>
      <c r="AB531" s="66"/>
      <c r="AC531" s="56"/>
      <c r="AD531" s="16" t="s">
        <v>165</v>
      </c>
      <c r="AE531" s="59">
        <v>1.75</v>
      </c>
      <c r="AF531" s="65">
        <v>2</v>
      </c>
      <c r="AG531" s="56">
        <f>AE531/AF531</f>
        <v>0.875</v>
      </c>
      <c r="AH531" s="24" t="s">
        <v>165</v>
      </c>
      <c r="AI531" s="54">
        <v>0.89</v>
      </c>
      <c r="AJ531" s="55">
        <v>1</v>
      </c>
      <c r="AK531" s="57">
        <f>AI531/AJ531</f>
        <v>0.89</v>
      </c>
      <c r="AL531" s="16" t="s">
        <v>165</v>
      </c>
      <c r="AM531" s="54">
        <v>0.4</v>
      </c>
      <c r="AN531" s="55">
        <v>1</v>
      </c>
      <c r="AO531" s="56">
        <v>0.4</v>
      </c>
      <c r="AP531" s="13"/>
      <c r="AQ531" s="54"/>
      <c r="AR531" s="61"/>
      <c r="AS531" s="68"/>
      <c r="AT531" s="13"/>
      <c r="AU531" s="54"/>
      <c r="AV531" s="55"/>
      <c r="AW531" s="56"/>
      <c r="AX531" s="13"/>
      <c r="AY531" s="54"/>
      <c r="AZ531" s="62"/>
      <c r="BA531" s="56"/>
      <c r="BB531" s="13"/>
      <c r="BC531" s="126"/>
      <c r="BD531" s="65"/>
      <c r="BE531" s="56"/>
      <c r="BF531" s="169"/>
      <c r="BG531" s="189"/>
      <c r="BH531" s="189"/>
      <c r="BI531" s="190"/>
    </row>
    <row r="532" spans="1:61" s="188" customFormat="1" ht="12.75" customHeight="1">
      <c r="A532" s="546">
        <v>0.5</v>
      </c>
      <c r="B532" s="3" t="s">
        <v>252</v>
      </c>
      <c r="C532" s="49">
        <f>S532+W532+AA532+AE532+AI532+AM532+AQ532+AU532+AY532+BC532</f>
        <v>1.32</v>
      </c>
      <c r="D532" s="51">
        <f>T532+X532+AB532+AF532+AJ532+AN532+AR532+AV532+AZ532+BD532</f>
        <v>4</v>
      </c>
      <c r="E532" s="305">
        <f>100*(C532/D532)</f>
        <v>33</v>
      </c>
      <c r="F532" s="239"/>
      <c r="G532" s="266"/>
      <c r="H532" s="289"/>
      <c r="I532" s="115"/>
      <c r="J532" s="116"/>
      <c r="K532" s="276"/>
      <c r="L532" s="122"/>
      <c r="M532" s="121"/>
      <c r="N532" s="435"/>
      <c r="O532" s="632">
        <f>C532+F532+I532+L532</f>
        <v>1.32</v>
      </c>
      <c r="P532" s="392">
        <f>D532+G532+J532+M532</f>
        <v>4</v>
      </c>
      <c r="Q532" s="391">
        <f>100*O532/P532</f>
        <v>33</v>
      </c>
      <c r="R532" s="176"/>
      <c r="S532" s="439"/>
      <c r="T532" s="439"/>
      <c r="U532" s="538"/>
      <c r="V532" s="176"/>
      <c r="W532" s="59"/>
      <c r="X532" s="66"/>
      <c r="Y532" s="124"/>
      <c r="Z532" s="176"/>
      <c r="AA532" s="59"/>
      <c r="AB532" s="66"/>
      <c r="AC532" s="56"/>
      <c r="AD532" s="13"/>
      <c r="AE532" s="59"/>
      <c r="AF532" s="132"/>
      <c r="AG532" s="56"/>
      <c r="AH532" s="11"/>
      <c r="AI532" s="54"/>
      <c r="AJ532" s="55"/>
      <c r="AK532" s="57"/>
      <c r="AL532" s="13"/>
      <c r="AM532" s="54"/>
      <c r="AN532" s="55"/>
      <c r="AO532" s="56"/>
      <c r="AP532" s="20"/>
      <c r="AQ532" s="54"/>
      <c r="AR532" s="61"/>
      <c r="AS532" s="68"/>
      <c r="AT532" s="13"/>
      <c r="AU532" s="54"/>
      <c r="AV532" s="55"/>
      <c r="AW532" s="56"/>
      <c r="AX532" s="13"/>
      <c r="AY532" s="54"/>
      <c r="AZ532" s="62"/>
      <c r="BA532" s="56"/>
      <c r="BB532" s="16" t="s">
        <v>165</v>
      </c>
      <c r="BC532" s="126">
        <v>1.32</v>
      </c>
      <c r="BD532" s="65">
        <v>4</v>
      </c>
      <c r="BE532" s="56">
        <v>0.33</v>
      </c>
      <c r="BF532" s="169"/>
      <c r="BG532" s="189"/>
      <c r="BH532" s="189"/>
      <c r="BI532" s="190"/>
    </row>
    <row r="533" spans="1:61" s="195" customFormat="1" ht="12.75" customHeight="1">
      <c r="A533" s="546">
        <v>0.5</v>
      </c>
      <c r="B533" s="3" t="s">
        <v>549</v>
      </c>
      <c r="C533" s="49">
        <f>S533+W533+AA533+AE533+AI533+AM533+AQ533+AU533+AY533+BC533</f>
        <v>0.54</v>
      </c>
      <c r="D533" s="51">
        <f>T533+X533+AB533+AF533+AJ533+AN533+AR533+AV533+AZ533+BD533</f>
        <v>1</v>
      </c>
      <c r="E533" s="305">
        <f>100*(C533/D533)</f>
        <v>54</v>
      </c>
      <c r="F533" s="239"/>
      <c r="G533" s="266"/>
      <c r="H533" s="303"/>
      <c r="I533" s="278"/>
      <c r="J533" s="410"/>
      <c r="K533" s="279"/>
      <c r="L533" s="278"/>
      <c r="M533" s="201"/>
      <c r="N533" s="279"/>
      <c r="O533" s="632">
        <f>C533+F533+I533+L533</f>
        <v>0.54</v>
      </c>
      <c r="P533" s="392">
        <f>D533+G533+J533+M533</f>
        <v>1</v>
      </c>
      <c r="Q533" s="391">
        <f>100*O533/P533</f>
        <v>54</v>
      </c>
      <c r="R533" s="176"/>
      <c r="S533" s="439"/>
      <c r="T533" s="439"/>
      <c r="U533" s="538"/>
      <c r="V533" s="176"/>
      <c r="W533" s="59"/>
      <c r="X533" s="66"/>
      <c r="Y533" s="124"/>
      <c r="Z533" s="176"/>
      <c r="AA533" s="59"/>
      <c r="AB533" s="66"/>
      <c r="AC533" s="56"/>
      <c r="AD533" s="196"/>
      <c r="AE533" s="192"/>
      <c r="AF533" s="203"/>
      <c r="AG533" s="351"/>
      <c r="AH533" s="135"/>
      <c r="AI533" s="54"/>
      <c r="AJ533" s="67"/>
      <c r="AK533" s="76"/>
      <c r="AL533" s="125"/>
      <c r="AM533" s="54"/>
      <c r="AN533" s="67"/>
      <c r="AO533" s="68"/>
      <c r="AP533" s="16" t="s">
        <v>165</v>
      </c>
      <c r="AQ533" s="54">
        <v>0.54</v>
      </c>
      <c r="AR533" s="67">
        <v>1</v>
      </c>
      <c r="AS533" s="68">
        <v>0.54</v>
      </c>
      <c r="AT533" s="125"/>
      <c r="AU533" s="54"/>
      <c r="AV533" s="67"/>
      <c r="AW533" s="68"/>
      <c r="AX533" s="196"/>
      <c r="AY533" s="192"/>
      <c r="AZ533" s="676"/>
      <c r="BA533" s="197"/>
      <c r="BB533" s="196"/>
      <c r="BC533" s="192"/>
      <c r="BD533" s="203"/>
      <c r="BE533" s="197"/>
      <c r="BF533" s="196"/>
      <c r="BG533" s="192"/>
      <c r="BH533" s="192"/>
      <c r="BI533" s="197"/>
    </row>
    <row r="534" spans="1:61" s="195" customFormat="1" ht="12.75" customHeight="1">
      <c r="A534" s="546">
        <v>0.5</v>
      </c>
      <c r="B534" s="3" t="s">
        <v>633</v>
      </c>
      <c r="C534" s="49">
        <f>S534+W534+AA534+AE534+AI534+AM534+AQ534+AU534+AY534+BC534</f>
        <v>0.17</v>
      </c>
      <c r="D534" s="51">
        <f>T534+X534+AB534+AF534+AJ534+AN534+AR534+AV534+AZ534+BD534</f>
        <v>1</v>
      </c>
      <c r="E534" s="305">
        <f>100*(C534/D534)</f>
        <v>17</v>
      </c>
      <c r="F534" s="239"/>
      <c r="G534" s="266"/>
      <c r="H534" s="303"/>
      <c r="I534" s="273"/>
      <c r="J534" s="405"/>
      <c r="K534" s="274"/>
      <c r="L534" s="286"/>
      <c r="M534" s="257"/>
      <c r="N534" s="436"/>
      <c r="O534" s="632">
        <f>C534+F534+I534+L534</f>
        <v>0.17</v>
      </c>
      <c r="P534" s="392">
        <f>D534+G534+J534+M534</f>
        <v>1</v>
      </c>
      <c r="Q534" s="391">
        <f>100*O534/P534</f>
        <v>17</v>
      </c>
      <c r="R534" s="176"/>
      <c r="S534" s="439"/>
      <c r="T534" s="439"/>
      <c r="U534" s="538"/>
      <c r="V534" s="176"/>
      <c r="W534" s="59"/>
      <c r="X534" s="66"/>
      <c r="Y534" s="124"/>
      <c r="Z534" s="176"/>
      <c r="AA534" s="59"/>
      <c r="AB534" s="66"/>
      <c r="AC534" s="56"/>
      <c r="AD534" s="136"/>
      <c r="AE534" s="61"/>
      <c r="AF534" s="54"/>
      <c r="AG534" s="352"/>
      <c r="AH534" s="140"/>
      <c r="AI534" s="67"/>
      <c r="AJ534" s="79"/>
      <c r="AK534" s="200"/>
      <c r="AL534" s="196"/>
      <c r="AM534" s="192"/>
      <c r="AN534" s="192"/>
      <c r="AO534" s="197"/>
      <c r="AP534" s="196"/>
      <c r="AQ534" s="192"/>
      <c r="AR534" s="192"/>
      <c r="AS534" s="142"/>
      <c r="AT534" s="136"/>
      <c r="AU534" s="61"/>
      <c r="AV534" s="79"/>
      <c r="AW534" s="197"/>
      <c r="AX534" s="125"/>
      <c r="AY534" s="54"/>
      <c r="AZ534" s="62"/>
      <c r="BA534" s="68"/>
      <c r="BB534" s="16" t="s">
        <v>165</v>
      </c>
      <c r="BC534" s="126">
        <v>0.17</v>
      </c>
      <c r="BD534" s="128">
        <v>1</v>
      </c>
      <c r="BE534" s="68">
        <v>0.17</v>
      </c>
      <c r="BF534" s="196"/>
      <c r="BG534" s="192"/>
      <c r="BH534" s="192"/>
      <c r="BI534" s="197"/>
    </row>
    <row r="535" spans="1:61" s="195" customFormat="1" ht="12.75" customHeight="1">
      <c r="A535" s="546">
        <v>0.5</v>
      </c>
      <c r="B535" s="3" t="s">
        <v>570</v>
      </c>
      <c r="C535" s="49">
        <f>S535+W535+AA535+AE535+AI535+AM535+AQ535+AU535+AY535+BC535</f>
        <v>0.2</v>
      </c>
      <c r="D535" s="51">
        <f>T535+X535+AB535+AF535+AJ535+AN535+AR535+AV535+AZ535+BD535</f>
        <v>1</v>
      </c>
      <c r="E535" s="305">
        <f>100*(C535/D535)</f>
        <v>20</v>
      </c>
      <c r="F535" s="239"/>
      <c r="G535" s="266"/>
      <c r="H535" s="303"/>
      <c r="I535" s="278"/>
      <c r="J535" s="410"/>
      <c r="K535" s="279"/>
      <c r="L535" s="278"/>
      <c r="M535" s="201"/>
      <c r="N535" s="279"/>
      <c r="O535" s="632">
        <f>C535+F535+I535+L535</f>
        <v>0.2</v>
      </c>
      <c r="P535" s="392">
        <f>D535+G535+J535+M535</f>
        <v>1</v>
      </c>
      <c r="Q535" s="391">
        <f>100*O535/P535</f>
        <v>20</v>
      </c>
      <c r="R535" s="176"/>
      <c r="S535" s="439"/>
      <c r="T535" s="439"/>
      <c r="U535" s="538"/>
      <c r="V535" s="176"/>
      <c r="W535" s="59"/>
      <c r="X535" s="66"/>
      <c r="Y535" s="124"/>
      <c r="Z535" s="176"/>
      <c r="AA535" s="59"/>
      <c r="AB535" s="66"/>
      <c r="AC535" s="56"/>
      <c r="AD535" s="196"/>
      <c r="AE535" s="192"/>
      <c r="AF535" s="203"/>
      <c r="AG535" s="351"/>
      <c r="AH535" s="135"/>
      <c r="AI535" s="54"/>
      <c r="AJ535" s="67"/>
      <c r="AK535" s="76"/>
      <c r="AL535" s="125"/>
      <c r="AM535" s="54"/>
      <c r="AN535" s="67"/>
      <c r="AO535" s="68"/>
      <c r="AP535" s="133"/>
      <c r="AQ535" s="54"/>
      <c r="AR535" s="61"/>
      <c r="AS535" s="68"/>
      <c r="AT535" s="16" t="s">
        <v>165</v>
      </c>
      <c r="AU535" s="54">
        <v>0.2</v>
      </c>
      <c r="AV535" s="67">
        <v>1</v>
      </c>
      <c r="AW535" s="68">
        <v>0.2</v>
      </c>
      <c r="AX535" s="196"/>
      <c r="AY535" s="192"/>
      <c r="AZ535" s="676"/>
      <c r="BA535" s="197"/>
      <c r="BB535" s="196"/>
      <c r="BC535" s="192"/>
      <c r="BD535" s="203"/>
      <c r="BE535" s="197"/>
      <c r="BF535" s="196"/>
      <c r="BG535" s="192"/>
      <c r="BH535" s="192"/>
      <c r="BI535" s="197"/>
    </row>
    <row r="536" spans="1:61" s="193" customFormat="1" ht="12.75" customHeight="1">
      <c r="A536" s="546">
        <v>0.5</v>
      </c>
      <c r="B536" s="7" t="s">
        <v>592</v>
      </c>
      <c r="C536" s="49">
        <f>S536+W536+AA536+AE536+AI536+AM536+AQ536+AU536+AY536+BC536</f>
        <v>0.27</v>
      </c>
      <c r="D536" s="51">
        <f>T536+X536+AB536+AF536+AJ536+AN536+AR536+AV536+AZ536+BD536</f>
        <v>1</v>
      </c>
      <c r="E536" s="305">
        <f>100*(C536/D536)</f>
        <v>27</v>
      </c>
      <c r="F536" s="239"/>
      <c r="G536" s="266"/>
      <c r="H536" s="303"/>
      <c r="I536" s="275"/>
      <c r="J536" s="405"/>
      <c r="K536" s="274"/>
      <c r="L536" s="286"/>
      <c r="M536" s="170"/>
      <c r="N536" s="436"/>
      <c r="O536" s="632">
        <f>C536+F536+I536+L536</f>
        <v>0.27</v>
      </c>
      <c r="P536" s="392">
        <f>D536+G536+J536+M536</f>
        <v>1</v>
      </c>
      <c r="Q536" s="391">
        <f>100*O536/P536</f>
        <v>27</v>
      </c>
      <c r="R536" s="176"/>
      <c r="S536" s="439"/>
      <c r="T536" s="439"/>
      <c r="U536" s="538"/>
      <c r="V536" s="176"/>
      <c r="W536" s="59"/>
      <c r="X536" s="66"/>
      <c r="Y536" s="124"/>
      <c r="Z536" s="176"/>
      <c r="AA536" s="59"/>
      <c r="AB536" s="66"/>
      <c r="AC536" s="56"/>
      <c r="AD536" s="136"/>
      <c r="AE536" s="61"/>
      <c r="AF536" s="54"/>
      <c r="AG536" s="352"/>
      <c r="AH536" s="140"/>
      <c r="AI536" s="67"/>
      <c r="AJ536" s="79"/>
      <c r="AK536" s="200"/>
      <c r="AL536" s="196"/>
      <c r="AM536" s="192"/>
      <c r="AN536" s="192"/>
      <c r="AO536" s="197"/>
      <c r="AP536" s="196"/>
      <c r="AQ536" s="192"/>
      <c r="AR536" s="192"/>
      <c r="AS536" s="142"/>
      <c r="AT536" s="136"/>
      <c r="AU536" s="61"/>
      <c r="AV536" s="79"/>
      <c r="AW536" s="197"/>
      <c r="AX536" s="16" t="s">
        <v>165</v>
      </c>
      <c r="AY536" s="54">
        <v>0.27</v>
      </c>
      <c r="AZ536" s="62">
        <v>1</v>
      </c>
      <c r="BA536" s="68">
        <v>0.27</v>
      </c>
      <c r="BB536" s="131"/>
      <c r="BC536" s="126"/>
      <c r="BD536" s="132"/>
      <c r="BE536" s="68"/>
      <c r="BF536" s="196"/>
      <c r="BG536" s="192"/>
      <c r="BH536" s="192"/>
      <c r="BI536" s="197"/>
    </row>
    <row r="537" spans="1:61" s="188" customFormat="1" ht="12.75" customHeight="1">
      <c r="A537" s="547">
        <v>0.5</v>
      </c>
      <c r="B537" s="7" t="s">
        <v>253</v>
      </c>
      <c r="C537" s="49">
        <f>S537+W537+AA537+AE537+AI537+AM537+AQ537+AU537+AY537+BC537</f>
        <v>0.3</v>
      </c>
      <c r="D537" s="51">
        <f>T537+X537+AB537+AF537+AJ537+AN537+AR537+AV537+AZ537+BD537</f>
        <v>2</v>
      </c>
      <c r="E537" s="305">
        <f>100*(C537/D537)</f>
        <v>15</v>
      </c>
      <c r="F537" s="239"/>
      <c r="G537" s="266"/>
      <c r="H537" s="289"/>
      <c r="I537" s="115"/>
      <c r="J537" s="116"/>
      <c r="K537" s="276"/>
      <c r="L537" s="122"/>
      <c r="M537" s="121"/>
      <c r="N537" s="435"/>
      <c r="O537" s="632">
        <f>C537+F537+I537+L537</f>
        <v>0.3</v>
      </c>
      <c r="P537" s="392">
        <f>D537+G537+J537+M537</f>
        <v>2</v>
      </c>
      <c r="Q537" s="391">
        <f>100*O537/P537</f>
        <v>15</v>
      </c>
      <c r="R537" s="176"/>
      <c r="S537" s="439"/>
      <c r="T537" s="439"/>
      <c r="U537" s="538"/>
      <c r="V537" s="176"/>
      <c r="W537" s="59"/>
      <c r="X537" s="66"/>
      <c r="Y537" s="124"/>
      <c r="Z537" s="176"/>
      <c r="AA537" s="59"/>
      <c r="AB537" s="66"/>
      <c r="AC537" s="56"/>
      <c r="AD537" s="18"/>
      <c r="AE537" s="59"/>
      <c r="AF537" s="132"/>
      <c r="AG537" s="56"/>
      <c r="AH537" s="12"/>
      <c r="AI537" s="54"/>
      <c r="AJ537" s="55"/>
      <c r="AK537" s="57"/>
      <c r="AL537" s="18"/>
      <c r="AM537" s="54"/>
      <c r="AN537" s="55"/>
      <c r="AO537" s="56"/>
      <c r="AP537" s="20"/>
      <c r="AQ537" s="54"/>
      <c r="AR537" s="61"/>
      <c r="AS537" s="68"/>
      <c r="AT537" s="13"/>
      <c r="AU537" s="54"/>
      <c r="AV537" s="67"/>
      <c r="AW537" s="68"/>
      <c r="AX537" s="16" t="s">
        <v>165</v>
      </c>
      <c r="AY537" s="54">
        <v>0.24</v>
      </c>
      <c r="AZ537" s="62">
        <v>1</v>
      </c>
      <c r="BA537" s="56">
        <v>0.24</v>
      </c>
      <c r="BB537" s="16" t="s">
        <v>165</v>
      </c>
      <c r="BC537" s="126">
        <v>0.06</v>
      </c>
      <c r="BD537" s="65">
        <v>1</v>
      </c>
      <c r="BE537" s="56">
        <v>0.06</v>
      </c>
      <c r="BF537" s="169"/>
      <c r="BG537" s="189"/>
      <c r="BH537" s="189"/>
      <c r="BI537" s="190"/>
    </row>
    <row r="538" spans="1:61" s="193" customFormat="1" ht="12.75" customHeight="1">
      <c r="A538" s="546">
        <v>0.5</v>
      </c>
      <c r="B538" s="3" t="s">
        <v>571</v>
      </c>
      <c r="C538" s="49">
        <f>S538+W538+AA538+AE538+AI538+AM538+AQ538+AU538+AY538+BC538</f>
        <v>0.5</v>
      </c>
      <c r="D538" s="51">
        <f>T538+X538+AB538+AF538+AJ538+AN538+AR538+AV538+AZ538+BD538</f>
        <v>1</v>
      </c>
      <c r="E538" s="305">
        <f>100*(C538/D538)</f>
        <v>50</v>
      </c>
      <c r="F538" s="239"/>
      <c r="G538" s="266"/>
      <c r="H538" s="303"/>
      <c r="I538" s="278"/>
      <c r="J538" s="410"/>
      <c r="K538" s="279"/>
      <c r="L538" s="278"/>
      <c r="M538" s="201"/>
      <c r="N538" s="279"/>
      <c r="O538" s="632">
        <f>C538+F538+I538+L538</f>
        <v>0.5</v>
      </c>
      <c r="P538" s="392">
        <f>D538+G538+J538+M538</f>
        <v>1</v>
      </c>
      <c r="Q538" s="391">
        <f>100*O538/P538</f>
        <v>50</v>
      </c>
      <c r="R538" s="176"/>
      <c r="S538" s="439"/>
      <c r="T538" s="439"/>
      <c r="U538" s="538"/>
      <c r="V538" s="176"/>
      <c r="W538" s="59"/>
      <c r="X538" s="66"/>
      <c r="Y538" s="124"/>
      <c r="Z538" s="176"/>
      <c r="AA538" s="59"/>
      <c r="AB538" s="66"/>
      <c r="AC538" s="56"/>
      <c r="AD538" s="196"/>
      <c r="AE538" s="192"/>
      <c r="AF538" s="203"/>
      <c r="AG538" s="351"/>
      <c r="AH538" s="135"/>
      <c r="AI538" s="54"/>
      <c r="AJ538" s="67"/>
      <c r="AK538" s="76"/>
      <c r="AL538" s="125"/>
      <c r="AM538" s="54"/>
      <c r="AN538" s="67"/>
      <c r="AO538" s="68"/>
      <c r="AP538" s="125"/>
      <c r="AQ538" s="54"/>
      <c r="AR538" s="61"/>
      <c r="AS538" s="68"/>
      <c r="AT538" s="16" t="s">
        <v>165</v>
      </c>
      <c r="AU538" s="54">
        <v>0.5</v>
      </c>
      <c r="AV538" s="67">
        <v>1</v>
      </c>
      <c r="AW538" s="68">
        <v>0.5</v>
      </c>
      <c r="AX538" s="196"/>
      <c r="AY538" s="192"/>
      <c r="AZ538" s="676"/>
      <c r="BA538" s="197"/>
      <c r="BB538" s="196"/>
      <c r="BC538" s="192"/>
      <c r="BD538" s="203"/>
      <c r="BE538" s="197"/>
      <c r="BF538" s="196"/>
      <c r="BG538" s="192"/>
      <c r="BH538" s="192"/>
      <c r="BI538" s="197"/>
    </row>
    <row r="539" spans="1:61" s="187" customFormat="1" ht="12.75" customHeight="1">
      <c r="A539" s="547">
        <v>0.5</v>
      </c>
      <c r="B539" s="3" t="s">
        <v>328</v>
      </c>
      <c r="C539" s="49">
        <f>S539+W539+AA539+AE539+AI539+AM539+AQ539+AU539+AY539+BC539</f>
        <v>3.58</v>
      </c>
      <c r="D539" s="51">
        <f>T539+X539+AB539+AF539+AJ539+AN539+AR539+AV539+AZ539+BD539</f>
        <v>5</v>
      </c>
      <c r="E539" s="305">
        <f>100*(C539/D539)</f>
        <v>71.6</v>
      </c>
      <c r="F539" s="239"/>
      <c r="G539" s="266"/>
      <c r="H539" s="289"/>
      <c r="I539" s="115"/>
      <c r="J539" s="116"/>
      <c r="K539" s="276"/>
      <c r="L539" s="122"/>
      <c r="M539" s="121"/>
      <c r="N539" s="435"/>
      <c r="O539" s="632">
        <f>C539+F539+I539+L539</f>
        <v>3.58</v>
      </c>
      <c r="P539" s="392">
        <f>D539+G539+J539+M539</f>
        <v>5</v>
      </c>
      <c r="Q539" s="391">
        <f>100*O539/P539</f>
        <v>71.6</v>
      </c>
      <c r="R539" s="176"/>
      <c r="S539" s="439"/>
      <c r="T539" s="439"/>
      <c r="U539" s="538"/>
      <c r="V539" s="176"/>
      <c r="W539" s="59"/>
      <c r="X539" s="66"/>
      <c r="Y539" s="124"/>
      <c r="Z539" s="176"/>
      <c r="AA539" s="59"/>
      <c r="AB539" s="66"/>
      <c r="AC539" s="56"/>
      <c r="AD539" s="13"/>
      <c r="AE539" s="59"/>
      <c r="AF539" s="132"/>
      <c r="AG539" s="56"/>
      <c r="AH539" s="24" t="s">
        <v>165</v>
      </c>
      <c r="AI539" s="54">
        <v>3.58</v>
      </c>
      <c r="AJ539" s="55">
        <v>5</v>
      </c>
      <c r="AK539" s="57">
        <f>AI539/AJ539</f>
        <v>0.716</v>
      </c>
      <c r="AL539" s="13"/>
      <c r="AM539" s="54"/>
      <c r="AN539" s="55"/>
      <c r="AO539" s="56"/>
      <c r="AP539" s="13"/>
      <c r="AQ539" s="54"/>
      <c r="AR539" s="55"/>
      <c r="AS539" s="56"/>
      <c r="AT539" s="13"/>
      <c r="AU539" s="54"/>
      <c r="AV539" s="67"/>
      <c r="AW539" s="68"/>
      <c r="AX539" s="13"/>
      <c r="AY539" s="80"/>
      <c r="AZ539" s="62"/>
      <c r="BA539" s="56"/>
      <c r="BB539" s="20"/>
      <c r="BC539" s="652"/>
      <c r="BD539" s="65"/>
      <c r="BE539" s="56"/>
      <c r="BF539" s="169"/>
      <c r="BG539" s="189"/>
      <c r="BH539" s="189"/>
      <c r="BI539" s="190"/>
    </row>
    <row r="540" spans="1:61" s="187" customFormat="1" ht="12.75" customHeight="1">
      <c r="A540" s="546">
        <v>0.5</v>
      </c>
      <c r="B540" s="7" t="s">
        <v>255</v>
      </c>
      <c r="C540" s="49">
        <f>S540+W540+AA540+AE540+AI540+AM540+AQ540+AU540+AY540+BC540</f>
        <v>1.26</v>
      </c>
      <c r="D540" s="51">
        <f>T540+X540+AB540+AF540+AJ540+AN540+AR540+AV540+AZ540+BD540</f>
        <v>4</v>
      </c>
      <c r="E540" s="305">
        <f>100*(C540/D540)</f>
        <v>31.5</v>
      </c>
      <c r="F540" s="239"/>
      <c r="G540" s="266"/>
      <c r="H540" s="289"/>
      <c r="I540" s="115"/>
      <c r="J540" s="116"/>
      <c r="K540" s="276"/>
      <c r="L540" s="122"/>
      <c r="M540" s="121"/>
      <c r="N540" s="435"/>
      <c r="O540" s="632">
        <f>C540+F540+I540+L540</f>
        <v>1.26</v>
      </c>
      <c r="P540" s="392">
        <f>D540+G540+J540+M540</f>
        <v>4</v>
      </c>
      <c r="Q540" s="391">
        <f>100*O540/P540</f>
        <v>31.5</v>
      </c>
      <c r="R540" s="176"/>
      <c r="S540" s="439"/>
      <c r="T540" s="439"/>
      <c r="U540" s="538"/>
      <c r="V540" s="176"/>
      <c r="W540" s="59"/>
      <c r="X540" s="66"/>
      <c r="Y540" s="124"/>
      <c r="Z540" s="176"/>
      <c r="AA540" s="59"/>
      <c r="AB540" s="66"/>
      <c r="AC540" s="56"/>
      <c r="AD540" s="18"/>
      <c r="AE540" s="59"/>
      <c r="AF540" s="132"/>
      <c r="AG540" s="56"/>
      <c r="AH540" s="12"/>
      <c r="AI540" s="54"/>
      <c r="AJ540" s="55"/>
      <c r="AK540" s="57"/>
      <c r="AL540" s="18"/>
      <c r="AM540" s="54"/>
      <c r="AN540" s="55"/>
      <c r="AO540" s="56"/>
      <c r="AP540" s="20"/>
      <c r="AQ540" s="54"/>
      <c r="AR540" s="61"/>
      <c r="AS540" s="68"/>
      <c r="AT540" s="13"/>
      <c r="AU540" s="54"/>
      <c r="AV540" s="67"/>
      <c r="AW540" s="68"/>
      <c r="AX540" s="16" t="s">
        <v>165</v>
      </c>
      <c r="AY540" s="54">
        <v>0.42</v>
      </c>
      <c r="AZ540" s="62">
        <v>2</v>
      </c>
      <c r="BA540" s="56">
        <v>0.21</v>
      </c>
      <c r="BB540" s="16" t="s">
        <v>165</v>
      </c>
      <c r="BC540" s="126">
        <v>0.84</v>
      </c>
      <c r="BD540" s="65">
        <v>2</v>
      </c>
      <c r="BE540" s="56">
        <v>0.42</v>
      </c>
      <c r="BF540" s="169"/>
      <c r="BG540" s="189"/>
      <c r="BH540" s="189"/>
      <c r="BI540" s="190"/>
    </row>
    <row r="541" spans="1:61" s="193" customFormat="1" ht="12.75" customHeight="1">
      <c r="A541" s="546">
        <v>0.5</v>
      </c>
      <c r="B541" s="3" t="s">
        <v>634</v>
      </c>
      <c r="C541" s="49">
        <f>S541+W541+AA541+AE541+AI541+AM541+AQ541+AU541+AY541+BC541</f>
        <v>0.29</v>
      </c>
      <c r="D541" s="51">
        <f>T541+X541+AB541+AF541+AJ541+AN541+AR541+AV541+AZ541+BD541</f>
        <v>1</v>
      </c>
      <c r="E541" s="305">
        <f>100*(C541/D541)</f>
        <v>28.999999999999996</v>
      </c>
      <c r="F541" s="239"/>
      <c r="G541" s="266"/>
      <c r="H541" s="303"/>
      <c r="I541" s="273"/>
      <c r="J541" s="405"/>
      <c r="K541" s="274"/>
      <c r="L541" s="286"/>
      <c r="M541" s="257"/>
      <c r="N541" s="436"/>
      <c r="O541" s="632">
        <f>C541+F541+I541+L541</f>
        <v>0.29</v>
      </c>
      <c r="P541" s="392">
        <f>D541+G541+J541+M541</f>
        <v>1</v>
      </c>
      <c r="Q541" s="391">
        <f>100*O541/P541</f>
        <v>28.999999999999996</v>
      </c>
      <c r="R541" s="176"/>
      <c r="S541" s="439"/>
      <c r="T541" s="439"/>
      <c r="U541" s="518"/>
      <c r="V541" s="176"/>
      <c r="W541" s="59"/>
      <c r="X541" s="66"/>
      <c r="Y541" s="124"/>
      <c r="Z541" s="176"/>
      <c r="AA541" s="59"/>
      <c r="AB541" s="66"/>
      <c r="AC541" s="56"/>
      <c r="AD541" s="136"/>
      <c r="AE541" s="61"/>
      <c r="AF541" s="54"/>
      <c r="AG541" s="352"/>
      <c r="AH541" s="140"/>
      <c r="AI541" s="67"/>
      <c r="AJ541" s="79"/>
      <c r="AK541" s="200"/>
      <c r="AL541" s="196"/>
      <c r="AM541" s="192"/>
      <c r="AN541" s="192"/>
      <c r="AO541" s="197"/>
      <c r="AP541" s="196"/>
      <c r="AQ541" s="192"/>
      <c r="AR541" s="192"/>
      <c r="AS541" s="142"/>
      <c r="AT541" s="136"/>
      <c r="AU541" s="61"/>
      <c r="AV541" s="79"/>
      <c r="AW541" s="197"/>
      <c r="AX541" s="125"/>
      <c r="AY541" s="54"/>
      <c r="AZ541" s="392"/>
      <c r="BA541" s="68"/>
      <c r="BB541" s="16" t="s">
        <v>165</v>
      </c>
      <c r="BC541" s="126">
        <v>0.29</v>
      </c>
      <c r="BD541" s="128">
        <v>1</v>
      </c>
      <c r="BE541" s="68">
        <v>0.29</v>
      </c>
      <c r="BF541" s="196"/>
      <c r="BG541" s="192"/>
      <c r="BH541" s="192"/>
      <c r="BI541" s="197"/>
    </row>
    <row r="542" spans="1:61" s="188" customFormat="1" ht="12.75" customHeight="1">
      <c r="A542" s="547">
        <v>0.5</v>
      </c>
      <c r="B542" s="3" t="s">
        <v>258</v>
      </c>
      <c r="C542" s="49">
        <f>S542+W542+AA542+AE542+AI542+AM542+AQ542+AU542+AY542+BC542</f>
        <v>1.34</v>
      </c>
      <c r="D542" s="51">
        <f>T542+X542+AB542+AF542+AJ542+AN542+AR542+AV542+AZ542+BD542</f>
        <v>2</v>
      </c>
      <c r="E542" s="305">
        <f>100*(C542/D542)</f>
        <v>67</v>
      </c>
      <c r="F542" s="239"/>
      <c r="G542" s="266"/>
      <c r="H542" s="289"/>
      <c r="I542" s="115"/>
      <c r="J542" s="116"/>
      <c r="K542" s="276"/>
      <c r="L542" s="122"/>
      <c r="M542" s="121"/>
      <c r="N542" s="435"/>
      <c r="O542" s="632">
        <f>C542+F542+I542+L542</f>
        <v>1.34</v>
      </c>
      <c r="P542" s="392">
        <f>D542+G542+J542+M542</f>
        <v>2</v>
      </c>
      <c r="Q542" s="391">
        <f>100*O542/P542</f>
        <v>67</v>
      </c>
      <c r="R542" s="176"/>
      <c r="S542" s="439"/>
      <c r="T542" s="439"/>
      <c r="U542" s="518"/>
      <c r="V542" s="176"/>
      <c r="W542" s="59"/>
      <c r="X542" s="66"/>
      <c r="Y542" s="124"/>
      <c r="Z542" s="176"/>
      <c r="AA542" s="59"/>
      <c r="AB542" s="66"/>
      <c r="AC542" s="56"/>
      <c r="AD542" s="13"/>
      <c r="AE542" s="59"/>
      <c r="AF542" s="132"/>
      <c r="AG542" s="56"/>
      <c r="AH542" s="11"/>
      <c r="AI542" s="54"/>
      <c r="AJ542" s="55"/>
      <c r="AK542" s="57"/>
      <c r="AL542" s="13"/>
      <c r="AM542" s="54"/>
      <c r="AN542" s="55"/>
      <c r="AO542" s="56"/>
      <c r="AP542" s="20"/>
      <c r="AQ542" s="54"/>
      <c r="AR542" s="61"/>
      <c r="AS542" s="68"/>
      <c r="AT542" s="13"/>
      <c r="AU542" s="54"/>
      <c r="AV542" s="55"/>
      <c r="AW542" s="56"/>
      <c r="AX542" s="13"/>
      <c r="AY542" s="54"/>
      <c r="AZ542" s="62"/>
      <c r="BA542" s="56"/>
      <c r="BB542" s="16" t="s">
        <v>165</v>
      </c>
      <c r="BC542" s="126">
        <v>1.34</v>
      </c>
      <c r="BD542" s="65">
        <v>2</v>
      </c>
      <c r="BE542" s="56">
        <v>0.67</v>
      </c>
      <c r="BF542" s="169"/>
      <c r="BG542" s="189"/>
      <c r="BH542" s="189"/>
      <c r="BI542" s="190"/>
    </row>
    <row r="543" spans="1:61" s="193" customFormat="1" ht="12.75" customHeight="1">
      <c r="A543" s="546">
        <v>0.5</v>
      </c>
      <c r="B543" s="7" t="s">
        <v>594</v>
      </c>
      <c r="C543" s="49">
        <f>S543+W543+AA543+AE543+AI543+AM543+AQ543+AU543+AY543+BC543</f>
        <v>0.24</v>
      </c>
      <c r="D543" s="51">
        <f>T543+X543+AB543+AF543+AJ543+AN543+AR543+AV543+AZ543+BD543</f>
        <v>1</v>
      </c>
      <c r="E543" s="305">
        <f>100*(C543/D543)</f>
        <v>24</v>
      </c>
      <c r="F543" s="239"/>
      <c r="G543" s="266"/>
      <c r="H543" s="303"/>
      <c r="I543" s="275"/>
      <c r="J543" s="405"/>
      <c r="K543" s="274"/>
      <c r="L543" s="286"/>
      <c r="M543" s="170"/>
      <c r="N543" s="436"/>
      <c r="O543" s="632">
        <f>C543+F543+I543+L543</f>
        <v>0.24</v>
      </c>
      <c r="P543" s="392">
        <f>D543+G543+J543+M543</f>
        <v>1</v>
      </c>
      <c r="Q543" s="391">
        <f>100*O543/P543</f>
        <v>24</v>
      </c>
      <c r="R543" s="176"/>
      <c r="S543" s="439"/>
      <c r="T543" s="439"/>
      <c r="U543" s="518"/>
      <c r="V543" s="176"/>
      <c r="W543" s="59"/>
      <c r="X543" s="66"/>
      <c r="Y543" s="124"/>
      <c r="Z543" s="176"/>
      <c r="AA543" s="59"/>
      <c r="AB543" s="66"/>
      <c r="AC543" s="56"/>
      <c r="AD543" s="136"/>
      <c r="AE543" s="61"/>
      <c r="AF543" s="54"/>
      <c r="AG543" s="352"/>
      <c r="AH543" s="140"/>
      <c r="AI543" s="67"/>
      <c r="AJ543" s="79"/>
      <c r="AK543" s="57"/>
      <c r="AL543" s="196"/>
      <c r="AM543" s="192"/>
      <c r="AN543" s="192"/>
      <c r="AO543" s="197"/>
      <c r="AP543" s="196"/>
      <c r="AQ543" s="192"/>
      <c r="AR543" s="192"/>
      <c r="AS543" s="142"/>
      <c r="AT543" s="136"/>
      <c r="AU543" s="61"/>
      <c r="AV543" s="79"/>
      <c r="AW543" s="197"/>
      <c r="AX543" s="16" t="s">
        <v>165</v>
      </c>
      <c r="AY543" s="54">
        <v>0.24</v>
      </c>
      <c r="AZ543" s="62">
        <v>1</v>
      </c>
      <c r="BA543" s="68">
        <v>0.24</v>
      </c>
      <c r="BB543" s="131"/>
      <c r="BC543" s="126"/>
      <c r="BD543" s="132"/>
      <c r="BE543" s="68"/>
      <c r="BF543" s="196"/>
      <c r="BG543" s="192"/>
      <c r="BH543" s="192"/>
      <c r="BI543" s="197"/>
    </row>
    <row r="544" spans="1:61" s="193" customFormat="1" ht="12.75" customHeight="1">
      <c r="A544" s="546">
        <v>0.5</v>
      </c>
      <c r="B544" s="3" t="s">
        <v>572</v>
      </c>
      <c r="C544" s="49">
        <f>S544+W544+AA544+AE544+AI544+AM544+AQ544+AU544+AY544+BC544</f>
        <v>0.18</v>
      </c>
      <c r="D544" s="51">
        <f>T544+X544+AB544+AF544+AJ544+AN544+AR544+AV544+AZ544+BD544</f>
        <v>1</v>
      </c>
      <c r="E544" s="305">
        <f>100*(C544/D544)</f>
        <v>18</v>
      </c>
      <c r="F544" s="239"/>
      <c r="G544" s="266"/>
      <c r="H544" s="303"/>
      <c r="I544" s="278"/>
      <c r="J544" s="410"/>
      <c r="K544" s="279"/>
      <c r="L544" s="278"/>
      <c r="M544" s="201"/>
      <c r="N544" s="279"/>
      <c r="O544" s="632">
        <f>C544+F544+I544+L544</f>
        <v>0.18</v>
      </c>
      <c r="P544" s="392">
        <f>D544+G544+J544+M544</f>
        <v>1</v>
      </c>
      <c r="Q544" s="391">
        <f>100*O544/P544</f>
        <v>18</v>
      </c>
      <c r="R544" s="176"/>
      <c r="S544" s="439"/>
      <c r="T544" s="439"/>
      <c r="U544" s="518"/>
      <c r="V544" s="176"/>
      <c r="W544" s="59"/>
      <c r="X544" s="66"/>
      <c r="Y544" s="124"/>
      <c r="Z544" s="176"/>
      <c r="AA544" s="59"/>
      <c r="AB544" s="66"/>
      <c r="AC544" s="56"/>
      <c r="AD544" s="196"/>
      <c r="AE544" s="192"/>
      <c r="AF544" s="203"/>
      <c r="AG544" s="351"/>
      <c r="AH544" s="135"/>
      <c r="AI544" s="54"/>
      <c r="AJ544" s="67"/>
      <c r="AK544" s="57"/>
      <c r="AL544" s="125"/>
      <c r="AM544" s="54"/>
      <c r="AN544" s="67"/>
      <c r="AO544" s="68"/>
      <c r="AP544" s="133"/>
      <c r="AQ544" s="54"/>
      <c r="AR544" s="61"/>
      <c r="AS544" s="68"/>
      <c r="AT544" s="16" t="s">
        <v>165</v>
      </c>
      <c r="AU544" s="54">
        <v>0.18</v>
      </c>
      <c r="AV544" s="67">
        <v>1</v>
      </c>
      <c r="AW544" s="68">
        <v>0.18</v>
      </c>
      <c r="AX544" s="196"/>
      <c r="AY544" s="192"/>
      <c r="AZ544" s="676"/>
      <c r="BA544" s="197"/>
      <c r="BB544" s="196"/>
      <c r="BC544" s="192"/>
      <c r="BD544" s="203"/>
      <c r="BE544" s="197"/>
      <c r="BF544" s="196"/>
      <c r="BG544" s="192"/>
      <c r="BH544" s="192"/>
      <c r="BI544" s="197"/>
    </row>
    <row r="545" spans="1:61" s="193" customFormat="1" ht="12.75" customHeight="1">
      <c r="A545" s="546">
        <v>0.5</v>
      </c>
      <c r="B545" s="3" t="s">
        <v>550</v>
      </c>
      <c r="C545" s="49">
        <f>S545+W545+AA545+AE545+AI545+AM545+AQ545+AU545+AY545+BC545</f>
        <v>0.17</v>
      </c>
      <c r="D545" s="51">
        <f>T545+X545+AB545+AF545+AJ545+AN545+AR545+AV545+AZ545+BD545</f>
        <v>1</v>
      </c>
      <c r="E545" s="305">
        <f>100*(C545/D545)</f>
        <v>17</v>
      </c>
      <c r="F545" s="239"/>
      <c r="G545" s="266"/>
      <c r="H545" s="303"/>
      <c r="I545" s="278"/>
      <c r="J545" s="410"/>
      <c r="K545" s="279"/>
      <c r="L545" s="278"/>
      <c r="M545" s="201"/>
      <c r="N545" s="279"/>
      <c r="O545" s="632">
        <f>C545+F545+I545+L545</f>
        <v>0.17</v>
      </c>
      <c r="P545" s="392">
        <f>D545+G545+J545+M545</f>
        <v>1</v>
      </c>
      <c r="Q545" s="391">
        <f>100*O545/P545</f>
        <v>17</v>
      </c>
      <c r="R545" s="176"/>
      <c r="S545" s="439"/>
      <c r="T545" s="439"/>
      <c r="U545" s="518"/>
      <c r="V545" s="176"/>
      <c r="W545" s="59"/>
      <c r="X545" s="66"/>
      <c r="Y545" s="124"/>
      <c r="Z545" s="176"/>
      <c r="AA545" s="59"/>
      <c r="AB545" s="66"/>
      <c r="AC545" s="56"/>
      <c r="AD545" s="196"/>
      <c r="AE545" s="192"/>
      <c r="AF545" s="203"/>
      <c r="AG545" s="351"/>
      <c r="AH545" s="135"/>
      <c r="AI545" s="54"/>
      <c r="AJ545" s="67"/>
      <c r="AK545" s="57"/>
      <c r="AL545" s="125"/>
      <c r="AM545" s="54"/>
      <c r="AN545" s="67"/>
      <c r="AO545" s="68"/>
      <c r="AP545" s="16" t="s">
        <v>165</v>
      </c>
      <c r="AQ545" s="54">
        <v>0.17</v>
      </c>
      <c r="AR545" s="67">
        <v>1</v>
      </c>
      <c r="AS545" s="68">
        <v>0.17</v>
      </c>
      <c r="AT545" s="125"/>
      <c r="AU545" s="54"/>
      <c r="AV545" s="67"/>
      <c r="AW545" s="68"/>
      <c r="AX545" s="196"/>
      <c r="AY545" s="192"/>
      <c r="AZ545" s="676"/>
      <c r="BA545" s="197"/>
      <c r="BB545" s="196"/>
      <c r="BC545" s="192"/>
      <c r="BD545" s="203"/>
      <c r="BE545" s="197"/>
      <c r="BF545" s="196"/>
      <c r="BG545" s="192"/>
      <c r="BH545" s="192"/>
      <c r="BI545" s="197"/>
    </row>
    <row r="546" spans="1:61" s="193" customFormat="1" ht="12.75" customHeight="1">
      <c r="A546" s="546">
        <v>0.5</v>
      </c>
      <c r="B546" s="3" t="s">
        <v>635</v>
      </c>
      <c r="C546" s="49">
        <f>S546+W546+AA546+AE546+AI546+AM546+AQ546+AU546+AY546+BC546</f>
        <v>0.04</v>
      </c>
      <c r="D546" s="51">
        <f>T546+X546+AB546+AF546+AJ546+AN546+AR546+AV546+AZ546+BD546</f>
        <v>1</v>
      </c>
      <c r="E546" s="305">
        <f>100*(C546/D546)</f>
        <v>4</v>
      </c>
      <c r="F546" s="239"/>
      <c r="G546" s="266"/>
      <c r="H546" s="303"/>
      <c r="I546" s="273"/>
      <c r="J546" s="405"/>
      <c r="K546" s="274"/>
      <c r="L546" s="286"/>
      <c r="M546" s="257"/>
      <c r="N546" s="436"/>
      <c r="O546" s="632">
        <f>C546+F546+I546+L546</f>
        <v>0.04</v>
      </c>
      <c r="P546" s="392">
        <f>D546+G546+J546+M546</f>
        <v>1</v>
      </c>
      <c r="Q546" s="391">
        <f>100*O546/P546</f>
        <v>4</v>
      </c>
      <c r="R546" s="176"/>
      <c r="S546" s="439"/>
      <c r="T546" s="439"/>
      <c r="U546" s="518"/>
      <c r="V546" s="176"/>
      <c r="W546" s="59"/>
      <c r="X546" s="66"/>
      <c r="Y546" s="211"/>
      <c r="Z546" s="176"/>
      <c r="AA546" s="59"/>
      <c r="AB546" s="66"/>
      <c r="AC546" s="56"/>
      <c r="AD546" s="136"/>
      <c r="AE546" s="61"/>
      <c r="AF546" s="54"/>
      <c r="AG546" s="352"/>
      <c r="AH546" s="140"/>
      <c r="AI546" s="67"/>
      <c r="AJ546" s="79"/>
      <c r="AK546" s="200"/>
      <c r="AL546" s="196"/>
      <c r="AM546" s="192"/>
      <c r="AN546" s="192"/>
      <c r="AO546" s="197"/>
      <c r="AP546" s="196"/>
      <c r="AQ546" s="192"/>
      <c r="AR546" s="192"/>
      <c r="AS546" s="142"/>
      <c r="AT546" s="136"/>
      <c r="AU546" s="61"/>
      <c r="AV546" s="79"/>
      <c r="AW546" s="197"/>
      <c r="AX546" s="125"/>
      <c r="AY546" s="54"/>
      <c r="AZ546" s="392"/>
      <c r="BA546" s="68"/>
      <c r="BB546" s="16" t="s">
        <v>165</v>
      </c>
      <c r="BC546" s="126">
        <v>0.04</v>
      </c>
      <c r="BD546" s="128">
        <v>1</v>
      </c>
      <c r="BE546" s="68">
        <v>0.04</v>
      </c>
      <c r="BF546" s="196"/>
      <c r="BG546" s="192"/>
      <c r="BH546" s="192"/>
      <c r="BI546" s="197"/>
    </row>
    <row r="547" spans="1:61" s="195" customFormat="1" ht="12.75" customHeight="1">
      <c r="A547" s="546">
        <v>0.5</v>
      </c>
      <c r="B547" s="7" t="s">
        <v>595</v>
      </c>
      <c r="C547" s="49">
        <f>S547+W547+AA547+AE547+AI547+AM547+AQ547+AU547+AY547+BC547</f>
        <v>0.68</v>
      </c>
      <c r="D547" s="51">
        <f>T547+X547+AB547+AF547+AJ547+AN547+AR547+AV547+AZ547+BD547</f>
        <v>1</v>
      </c>
      <c r="E547" s="305">
        <f>100*(C547/D547)</f>
        <v>68</v>
      </c>
      <c r="F547" s="239"/>
      <c r="G547" s="266"/>
      <c r="H547" s="303"/>
      <c r="I547" s="275"/>
      <c r="J547" s="405"/>
      <c r="K547" s="274"/>
      <c r="L547" s="286"/>
      <c r="M547" s="170"/>
      <c r="N547" s="436"/>
      <c r="O547" s="632">
        <f>C547+F547+I547+L547</f>
        <v>0.68</v>
      </c>
      <c r="P547" s="392">
        <f>D547+G547+J547+M547</f>
        <v>1</v>
      </c>
      <c r="Q547" s="391">
        <f>100*O547/P547</f>
        <v>68</v>
      </c>
      <c r="R547" s="176"/>
      <c r="S547" s="439"/>
      <c r="T547" s="439"/>
      <c r="U547" s="518"/>
      <c r="V547" s="176"/>
      <c r="W547" s="59"/>
      <c r="X547" s="66"/>
      <c r="Y547" s="124"/>
      <c r="Z547" s="176"/>
      <c r="AA547" s="59"/>
      <c r="AB547" s="66"/>
      <c r="AC547" s="56"/>
      <c r="AD547" s="136"/>
      <c r="AE547" s="61"/>
      <c r="AF547" s="54"/>
      <c r="AG547" s="352"/>
      <c r="AH547" s="140"/>
      <c r="AI547" s="67"/>
      <c r="AJ547" s="79"/>
      <c r="AK547" s="200"/>
      <c r="AL547" s="196"/>
      <c r="AM547" s="192"/>
      <c r="AN547" s="192"/>
      <c r="AO547" s="197"/>
      <c r="AP547" s="196"/>
      <c r="AQ547" s="192"/>
      <c r="AR547" s="192"/>
      <c r="AS547" s="142"/>
      <c r="AT547" s="136"/>
      <c r="AU547" s="61"/>
      <c r="AV547" s="79"/>
      <c r="AW547" s="197"/>
      <c r="AX547" s="16" t="s">
        <v>165</v>
      </c>
      <c r="AY547" s="54">
        <v>0.68</v>
      </c>
      <c r="AZ547" s="62">
        <v>1</v>
      </c>
      <c r="BA547" s="68">
        <v>0.68</v>
      </c>
      <c r="BB547" s="125"/>
      <c r="BC547" s="126"/>
      <c r="BD547" s="128"/>
      <c r="BE547" s="68"/>
      <c r="BF547" s="196"/>
      <c r="BG547" s="192"/>
      <c r="BH547" s="192"/>
      <c r="BI547" s="197"/>
    </row>
    <row r="548" spans="1:61" s="188" customFormat="1" ht="12.75" customHeight="1">
      <c r="A548" s="546">
        <v>0.5</v>
      </c>
      <c r="B548" s="7" t="s">
        <v>256</v>
      </c>
      <c r="C548" s="49">
        <f>S548+W548+AA548+AE548+AI548+AM548+AQ548+AU548+AY548+BC548</f>
        <v>1.16</v>
      </c>
      <c r="D548" s="51">
        <f>T548+X548+AB548+AF548+AJ548+AN548+AR548+AV548+AZ548+BD548</f>
        <v>2</v>
      </c>
      <c r="E548" s="305">
        <f>100*(C548/D548)</f>
        <v>57.99999999999999</v>
      </c>
      <c r="F548" s="239"/>
      <c r="G548" s="266"/>
      <c r="H548" s="289"/>
      <c r="I548" s="115"/>
      <c r="J548" s="116"/>
      <c r="K548" s="276"/>
      <c r="L548" s="122"/>
      <c r="M548" s="121"/>
      <c r="N548" s="435"/>
      <c r="O548" s="632">
        <f>C548+F548+I548+L548</f>
        <v>1.16</v>
      </c>
      <c r="P548" s="392">
        <f>D548+G548+J548+M548</f>
        <v>2</v>
      </c>
      <c r="Q548" s="391">
        <f>100*O548/P548</f>
        <v>57.99999999999999</v>
      </c>
      <c r="R548" s="176"/>
      <c r="S548" s="439"/>
      <c r="T548" s="439"/>
      <c r="U548" s="518"/>
      <c r="V548" s="176"/>
      <c r="W548" s="59"/>
      <c r="X548" s="66"/>
      <c r="Y548" s="124"/>
      <c r="Z548" s="176"/>
      <c r="AA548" s="59"/>
      <c r="AB548" s="66"/>
      <c r="AC548" s="56"/>
      <c r="AD548" s="18"/>
      <c r="AE548" s="59"/>
      <c r="AF548" s="132"/>
      <c r="AG548" s="56"/>
      <c r="AH548" s="12"/>
      <c r="AI548" s="54"/>
      <c r="AJ548" s="55"/>
      <c r="AK548" s="57"/>
      <c r="AL548" s="18"/>
      <c r="AM548" s="54"/>
      <c r="AN548" s="55"/>
      <c r="AO548" s="56"/>
      <c r="AP548" s="20"/>
      <c r="AQ548" s="54"/>
      <c r="AR548" s="61"/>
      <c r="AS548" s="68"/>
      <c r="AT548" s="13"/>
      <c r="AU548" s="54"/>
      <c r="AV548" s="67"/>
      <c r="AW548" s="68"/>
      <c r="AX548" s="16" t="s">
        <v>165</v>
      </c>
      <c r="AY548" s="54">
        <v>0.2</v>
      </c>
      <c r="AZ548" s="62">
        <v>1</v>
      </c>
      <c r="BA548" s="56">
        <v>0.2</v>
      </c>
      <c r="BB548" s="16" t="s">
        <v>165</v>
      </c>
      <c r="BC548" s="126">
        <v>0.96</v>
      </c>
      <c r="BD548" s="65">
        <v>1</v>
      </c>
      <c r="BE548" s="56">
        <v>0.96</v>
      </c>
      <c r="BF548" s="169"/>
      <c r="BG548" s="189"/>
      <c r="BH548" s="189"/>
      <c r="BI548" s="190"/>
    </row>
    <row r="549" spans="1:61" s="193" customFormat="1" ht="12.75" customHeight="1">
      <c r="A549" s="546">
        <v>0.5</v>
      </c>
      <c r="B549" s="3" t="s">
        <v>636</v>
      </c>
      <c r="C549" s="49">
        <f>S549+W549+AA549+AE549+AI549+AM549+AQ549+AU549+AY549+BC549</f>
        <v>0.48</v>
      </c>
      <c r="D549" s="51">
        <f>T549+X549+AB549+AF549+AJ549+AN549+AR549+AV549+AZ549+BD549</f>
        <v>1</v>
      </c>
      <c r="E549" s="305">
        <f>100*(C549/D549)</f>
        <v>48</v>
      </c>
      <c r="F549" s="239"/>
      <c r="G549" s="266"/>
      <c r="H549" s="303"/>
      <c r="I549" s="273"/>
      <c r="J549" s="405"/>
      <c r="K549" s="274"/>
      <c r="L549" s="286"/>
      <c r="M549" s="257"/>
      <c r="N549" s="436"/>
      <c r="O549" s="632">
        <f>C549+F549+I549+L549</f>
        <v>0.48</v>
      </c>
      <c r="P549" s="392">
        <f>D549+G549+J549+M549</f>
        <v>1</v>
      </c>
      <c r="Q549" s="391">
        <f>100*O549/P549</f>
        <v>48</v>
      </c>
      <c r="R549" s="176"/>
      <c r="S549" s="439"/>
      <c r="T549" s="439"/>
      <c r="U549" s="518"/>
      <c r="V549" s="176"/>
      <c r="W549" s="59"/>
      <c r="X549" s="66"/>
      <c r="Y549" s="124"/>
      <c r="Z549" s="176"/>
      <c r="AA549" s="59"/>
      <c r="AB549" s="66"/>
      <c r="AC549" s="56"/>
      <c r="AD549" s="136"/>
      <c r="AE549" s="67"/>
      <c r="AF549" s="54"/>
      <c r="AG549" s="352"/>
      <c r="AH549" s="140"/>
      <c r="AI549" s="67"/>
      <c r="AJ549" s="79"/>
      <c r="AK549" s="200"/>
      <c r="AL549" s="196"/>
      <c r="AM549" s="192"/>
      <c r="AN549" s="192"/>
      <c r="AO549" s="197"/>
      <c r="AP549" s="196"/>
      <c r="AQ549" s="192"/>
      <c r="AR549" s="192"/>
      <c r="AS549" s="142"/>
      <c r="AT549" s="136"/>
      <c r="AU549" s="61"/>
      <c r="AV549" s="79"/>
      <c r="AW549" s="197"/>
      <c r="AX549" s="125"/>
      <c r="AY549" s="54"/>
      <c r="AZ549" s="62"/>
      <c r="BA549" s="68"/>
      <c r="BB549" s="16" t="s">
        <v>165</v>
      </c>
      <c r="BC549" s="126">
        <v>0.48</v>
      </c>
      <c r="BD549" s="128">
        <v>1</v>
      </c>
      <c r="BE549" s="68">
        <v>0.48</v>
      </c>
      <c r="BF549" s="196"/>
      <c r="BG549" s="192"/>
      <c r="BH549" s="192"/>
      <c r="BI549" s="197"/>
    </row>
    <row r="550" spans="1:61" s="193" customFormat="1" ht="12.75" customHeight="1">
      <c r="A550" s="546">
        <v>0.5</v>
      </c>
      <c r="B550" s="3" t="s">
        <v>486</v>
      </c>
      <c r="C550" s="49">
        <f>S550+W550+AA550+AE550+AI550+AM550+AQ550+AU550+AY550+BC550</f>
        <v>0.29</v>
      </c>
      <c r="D550" s="51">
        <f>T550+X550+AB550+AF550+AJ550+AN550+AR550+AV550+AZ550+BD550</f>
        <v>1</v>
      </c>
      <c r="E550" s="305">
        <f>100*(C550/D550)</f>
        <v>28.999999999999996</v>
      </c>
      <c r="F550" s="239"/>
      <c r="G550" s="266"/>
      <c r="H550" s="303"/>
      <c r="I550" s="273"/>
      <c r="J550" s="405"/>
      <c r="K550" s="274"/>
      <c r="L550" s="286"/>
      <c r="M550" s="257"/>
      <c r="N550" s="436"/>
      <c r="O550" s="632">
        <f>C550+F550+I550+L550</f>
        <v>0.29</v>
      </c>
      <c r="P550" s="392">
        <f>D550+G550+J550+M550</f>
        <v>1</v>
      </c>
      <c r="Q550" s="391">
        <f>100*O550/P550</f>
        <v>28.999999999999996</v>
      </c>
      <c r="R550" s="176"/>
      <c r="S550" s="439"/>
      <c r="T550" s="439"/>
      <c r="U550" s="518"/>
      <c r="V550" s="176"/>
      <c r="W550" s="59"/>
      <c r="X550" s="66"/>
      <c r="Y550" s="124"/>
      <c r="Z550" s="176"/>
      <c r="AA550" s="59"/>
      <c r="AB550" s="66"/>
      <c r="AC550" s="56"/>
      <c r="AD550" s="185" t="s">
        <v>165</v>
      </c>
      <c r="AE550" s="126">
        <v>0.29</v>
      </c>
      <c r="AF550" s="132">
        <v>1</v>
      </c>
      <c r="AG550" s="68">
        <f>AE550/AF550</f>
        <v>0.29</v>
      </c>
      <c r="AH550" s="140"/>
      <c r="AI550" s="67"/>
      <c r="AJ550" s="79"/>
      <c r="AK550" s="153"/>
      <c r="AL550" s="148"/>
      <c r="AM550" s="67"/>
      <c r="AN550" s="79"/>
      <c r="AO550" s="143"/>
      <c r="AP550" s="148"/>
      <c r="AQ550" s="67"/>
      <c r="AR550" s="79"/>
      <c r="AS550" s="142"/>
      <c r="AT550" s="136"/>
      <c r="AU550" s="61"/>
      <c r="AV550" s="79"/>
      <c r="AW550" s="197"/>
      <c r="AX550" s="196"/>
      <c r="AY550" s="192"/>
      <c r="AZ550" s="676"/>
      <c r="BA550" s="197"/>
      <c r="BB550" s="196"/>
      <c r="BC550" s="192"/>
      <c r="BD550" s="203"/>
      <c r="BE550" s="197"/>
      <c r="BF550" s="196"/>
      <c r="BG550" s="192"/>
      <c r="BH550" s="192"/>
      <c r="BI550" s="197"/>
    </row>
    <row r="551" spans="1:61" s="193" customFormat="1" ht="12.75" customHeight="1">
      <c r="A551" s="546">
        <v>0.5</v>
      </c>
      <c r="B551" s="3" t="s">
        <v>551</v>
      </c>
      <c r="C551" s="49">
        <f>S551+W551+AA551+AE551+AI551+AM551+AQ551+AU551+AY551+BC551</f>
        <v>0.75</v>
      </c>
      <c r="D551" s="51">
        <f>T551+X551+AB551+AF551+AJ551+AN551+AR551+AV551+AZ551+BD551</f>
        <v>1</v>
      </c>
      <c r="E551" s="305">
        <f>100*(C551/D551)</f>
        <v>75</v>
      </c>
      <c r="F551" s="239"/>
      <c r="G551" s="266"/>
      <c r="H551" s="303"/>
      <c r="I551" s="278"/>
      <c r="J551" s="410"/>
      <c r="K551" s="279"/>
      <c r="L551" s="278"/>
      <c r="M551" s="201"/>
      <c r="N551" s="279"/>
      <c r="O551" s="632">
        <f>C551+F551+I551+L551</f>
        <v>0.75</v>
      </c>
      <c r="P551" s="392">
        <f>D551+G551+J551+M551</f>
        <v>1</v>
      </c>
      <c r="Q551" s="391">
        <f>100*O551/P551</f>
        <v>75</v>
      </c>
      <c r="R551" s="176"/>
      <c r="S551" s="439"/>
      <c r="T551" s="439"/>
      <c r="U551" s="518"/>
      <c r="V551" s="176"/>
      <c r="W551" s="59"/>
      <c r="X551" s="66"/>
      <c r="Y551" s="124"/>
      <c r="Z551" s="176"/>
      <c r="AA551" s="59"/>
      <c r="AB551" s="66"/>
      <c r="AC551" s="56"/>
      <c r="AD551" s="196"/>
      <c r="AE551" s="192"/>
      <c r="AF551" s="203"/>
      <c r="AG551" s="351"/>
      <c r="AH551" s="135"/>
      <c r="AI551" s="54"/>
      <c r="AJ551" s="67"/>
      <c r="AK551" s="76"/>
      <c r="AL551" s="125"/>
      <c r="AM551" s="54"/>
      <c r="AN551" s="67"/>
      <c r="AO551" s="68"/>
      <c r="AP551" s="16" t="s">
        <v>165</v>
      </c>
      <c r="AQ551" s="54">
        <v>0.75</v>
      </c>
      <c r="AR551" s="67">
        <v>1</v>
      </c>
      <c r="AS551" s="68">
        <v>0.75</v>
      </c>
      <c r="AT551" s="125"/>
      <c r="AU551" s="54"/>
      <c r="AV551" s="67"/>
      <c r="AW551" s="68"/>
      <c r="AX551" s="196"/>
      <c r="AY551" s="192"/>
      <c r="AZ551" s="676"/>
      <c r="BA551" s="197"/>
      <c r="BB551" s="196"/>
      <c r="BC551" s="192"/>
      <c r="BD551" s="203"/>
      <c r="BE551" s="197"/>
      <c r="BF551" s="196"/>
      <c r="BG551" s="192"/>
      <c r="BH551" s="192"/>
      <c r="BI551" s="197"/>
    </row>
    <row r="552" spans="1:61" s="193" customFormat="1" ht="12.75" customHeight="1">
      <c r="A552" s="546">
        <v>0.5</v>
      </c>
      <c r="B552" s="3" t="s">
        <v>506</v>
      </c>
      <c r="C552" s="49">
        <f>S552+W552+AA552+AE552+AI552+AM552+AQ552+AU552+AY552+BC552</f>
        <v>0.05</v>
      </c>
      <c r="D552" s="51">
        <f>T552+X552+AB552+AF552+AJ552+AN552+AR552+AV552+AZ552+BD552</f>
        <v>1</v>
      </c>
      <c r="E552" s="305">
        <f>100*(C552/D552)</f>
        <v>5</v>
      </c>
      <c r="F552" s="239"/>
      <c r="G552" s="266"/>
      <c r="H552" s="303"/>
      <c r="I552" s="278"/>
      <c r="J552" s="410"/>
      <c r="K552" s="279"/>
      <c r="L552" s="278"/>
      <c r="M552" s="201"/>
      <c r="N552" s="279"/>
      <c r="O552" s="632">
        <f>C552+F552+I552+L552</f>
        <v>0.05</v>
      </c>
      <c r="P552" s="392">
        <f>D552+G552+J552+M552</f>
        <v>1</v>
      </c>
      <c r="Q552" s="391">
        <f>100*O552/P552</f>
        <v>5</v>
      </c>
      <c r="R552" s="176"/>
      <c r="S552" s="439"/>
      <c r="T552" s="439"/>
      <c r="U552" s="518"/>
      <c r="V552" s="176"/>
      <c r="W552" s="59"/>
      <c r="X552" s="66"/>
      <c r="Y552" s="124"/>
      <c r="Z552" s="176"/>
      <c r="AA552" s="59"/>
      <c r="AB552" s="66"/>
      <c r="AC552" s="56"/>
      <c r="AD552" s="196"/>
      <c r="AE552" s="192"/>
      <c r="AF552" s="203"/>
      <c r="AG552" s="351"/>
      <c r="AH552" s="24" t="s">
        <v>165</v>
      </c>
      <c r="AI552" s="54">
        <v>0.05</v>
      </c>
      <c r="AJ552" s="67">
        <v>1</v>
      </c>
      <c r="AK552" s="76">
        <f>AI552/AJ552</f>
        <v>0.05</v>
      </c>
      <c r="AL552" s="125"/>
      <c r="AM552" s="54"/>
      <c r="AN552" s="67"/>
      <c r="AO552" s="68"/>
      <c r="AP552" s="125"/>
      <c r="AQ552" s="54"/>
      <c r="AR552" s="67"/>
      <c r="AS552" s="68"/>
      <c r="AT552" s="125"/>
      <c r="AU552" s="54"/>
      <c r="AV552" s="67"/>
      <c r="AW552" s="68"/>
      <c r="AX552" s="196"/>
      <c r="AY552" s="192"/>
      <c r="AZ552" s="676"/>
      <c r="BA552" s="197"/>
      <c r="BB552" s="196"/>
      <c r="BC552" s="192"/>
      <c r="BD552" s="203"/>
      <c r="BE552" s="197"/>
      <c r="BF552" s="196"/>
      <c r="BG552" s="192"/>
      <c r="BH552" s="192"/>
      <c r="BI552" s="197"/>
    </row>
    <row r="553" spans="1:61" s="195" customFormat="1" ht="12.75" customHeight="1">
      <c r="A553" s="546">
        <v>0.5</v>
      </c>
      <c r="B553" s="3" t="s">
        <v>497</v>
      </c>
      <c r="C553" s="49">
        <f>S553+W553+AA553+AE553+AI553+AM553+AQ553+AU553+AY553+BC553</f>
        <v>0.09</v>
      </c>
      <c r="D553" s="51">
        <f>T553+X553+AB553+AF553+AJ553+AN553+AR553+AV553+AZ553+BD553</f>
        <v>1</v>
      </c>
      <c r="E553" s="305">
        <f>100*(C553/D553)</f>
        <v>9</v>
      </c>
      <c r="F553" s="239"/>
      <c r="G553" s="266"/>
      <c r="H553" s="303"/>
      <c r="I553" s="273"/>
      <c r="J553" s="405"/>
      <c r="K553" s="274"/>
      <c r="L553" s="286"/>
      <c r="M553" s="257"/>
      <c r="N553" s="436"/>
      <c r="O553" s="632">
        <f>C553+F553+I553+L553</f>
        <v>0.09</v>
      </c>
      <c r="P553" s="392">
        <f>D553+G553+J553+M553</f>
        <v>1</v>
      </c>
      <c r="Q553" s="391">
        <f>100*O553/P553</f>
        <v>9</v>
      </c>
      <c r="R553" s="176"/>
      <c r="S553" s="439"/>
      <c r="T553" s="439"/>
      <c r="U553" s="518"/>
      <c r="V553" s="176"/>
      <c r="W553" s="59"/>
      <c r="X553" s="66"/>
      <c r="Y553" s="124"/>
      <c r="Z553" s="176"/>
      <c r="AA553" s="59"/>
      <c r="AB553" s="66"/>
      <c r="AC553" s="56"/>
      <c r="AD553" s="185" t="s">
        <v>165</v>
      </c>
      <c r="AE553" s="126">
        <v>0.09</v>
      </c>
      <c r="AF553" s="132">
        <v>1</v>
      </c>
      <c r="AG553" s="68">
        <f>AE553/AF553</f>
        <v>0.09</v>
      </c>
      <c r="AH553" s="140"/>
      <c r="AI553" s="67"/>
      <c r="AJ553" s="79"/>
      <c r="AK553" s="153"/>
      <c r="AL553" s="148"/>
      <c r="AM553" s="67"/>
      <c r="AN553" s="79"/>
      <c r="AO553" s="143"/>
      <c r="AP553" s="148"/>
      <c r="AQ553" s="67"/>
      <c r="AR553" s="79"/>
      <c r="AS553" s="142"/>
      <c r="AT553" s="136"/>
      <c r="AU553" s="61"/>
      <c r="AV553" s="79"/>
      <c r="AW553" s="197"/>
      <c r="AX553" s="196"/>
      <c r="AY553" s="192"/>
      <c r="AZ553" s="676"/>
      <c r="BA553" s="197"/>
      <c r="BB553" s="196"/>
      <c r="BC553" s="192"/>
      <c r="BD553" s="203"/>
      <c r="BE553" s="197"/>
      <c r="BF553" s="196"/>
      <c r="BG553" s="192"/>
      <c r="BH553" s="192"/>
      <c r="BI553" s="197"/>
    </row>
    <row r="554" spans="1:61" s="193" customFormat="1" ht="12.75" customHeight="1">
      <c r="A554" s="546">
        <v>0.5</v>
      </c>
      <c r="B554" s="3" t="s">
        <v>479</v>
      </c>
      <c r="C554" s="49">
        <f>S554+W554+AA554+AE554+AI554+AM554+AQ554+AU554+AY554+BC554</f>
        <v>0.52</v>
      </c>
      <c r="D554" s="51">
        <f>T554+X554+AB554+AF554+AJ554+AN554+AR554+AV554+AZ554+BD554</f>
        <v>1</v>
      </c>
      <c r="E554" s="305">
        <f>100*(C554/D554)</f>
        <v>52</v>
      </c>
      <c r="F554" s="239"/>
      <c r="G554" s="266"/>
      <c r="H554" s="303"/>
      <c r="I554" s="273"/>
      <c r="J554" s="405"/>
      <c r="K554" s="274"/>
      <c r="L554" s="286"/>
      <c r="M554" s="257"/>
      <c r="N554" s="436"/>
      <c r="O554" s="632">
        <f>C554+F554+I554+L554</f>
        <v>0.52</v>
      </c>
      <c r="P554" s="392">
        <f>D554+G554+J554+M554</f>
        <v>1</v>
      </c>
      <c r="Q554" s="391">
        <f>100*O554/P554</f>
        <v>52</v>
      </c>
      <c r="R554" s="176"/>
      <c r="S554" s="439"/>
      <c r="T554" s="439"/>
      <c r="U554" s="518"/>
      <c r="V554" s="176"/>
      <c r="W554" s="59"/>
      <c r="X554" s="66"/>
      <c r="Y554" s="124"/>
      <c r="Z554" s="176"/>
      <c r="AA554" s="59"/>
      <c r="AB554" s="66"/>
      <c r="AC554" s="56"/>
      <c r="AD554" s="16" t="s">
        <v>165</v>
      </c>
      <c r="AE554" s="126">
        <v>0.52</v>
      </c>
      <c r="AF554" s="132">
        <v>1</v>
      </c>
      <c r="AG554" s="68">
        <f>AE554/AF554</f>
        <v>0.52</v>
      </c>
      <c r="AH554" s="140"/>
      <c r="AI554" s="67"/>
      <c r="AJ554" s="79"/>
      <c r="AK554" s="153"/>
      <c r="AL554" s="148"/>
      <c r="AM554" s="67"/>
      <c r="AN554" s="79"/>
      <c r="AO554" s="143"/>
      <c r="AP554" s="148"/>
      <c r="AQ554" s="67"/>
      <c r="AR554" s="79"/>
      <c r="AS554" s="142"/>
      <c r="AT554" s="136"/>
      <c r="AU554" s="61"/>
      <c r="AV554" s="79"/>
      <c r="AW554" s="197"/>
      <c r="AX554" s="196"/>
      <c r="AY554" s="192"/>
      <c r="AZ554" s="676"/>
      <c r="BA554" s="197"/>
      <c r="BB554" s="196"/>
      <c r="BC554" s="192"/>
      <c r="BD554" s="203"/>
      <c r="BE554" s="197"/>
      <c r="BF554" s="196"/>
      <c r="BG554" s="192"/>
      <c r="BH554" s="192"/>
      <c r="BI554" s="197"/>
    </row>
    <row r="555" spans="1:61" s="193" customFormat="1" ht="12.75" customHeight="1">
      <c r="A555" s="546">
        <v>0.5</v>
      </c>
      <c r="B555" s="3" t="s">
        <v>495</v>
      </c>
      <c r="C555" s="49">
        <f>S555+W555+AA555+AE555+AI555+AM555+AQ555+AU555+AY555+BC555</f>
        <v>0.13</v>
      </c>
      <c r="D555" s="51">
        <f>T555+X555+AB555+AF555+AJ555+AN555+AR555+AV555+AZ555+BD555</f>
        <v>1</v>
      </c>
      <c r="E555" s="305">
        <f>100*(C555/D555)</f>
        <v>13</v>
      </c>
      <c r="F555" s="239"/>
      <c r="G555" s="266"/>
      <c r="H555" s="303"/>
      <c r="I555" s="273"/>
      <c r="J555" s="405"/>
      <c r="K555" s="274"/>
      <c r="L555" s="286"/>
      <c r="M555" s="257"/>
      <c r="N555" s="436"/>
      <c r="O555" s="632">
        <f>C555+F555+I555+L555</f>
        <v>0.13</v>
      </c>
      <c r="P555" s="392">
        <f>D555+G555+J555+M555</f>
        <v>1</v>
      </c>
      <c r="Q555" s="391">
        <f>100*O555/P555</f>
        <v>13</v>
      </c>
      <c r="R555" s="176"/>
      <c r="S555" s="439"/>
      <c r="T555" s="439"/>
      <c r="U555" s="518"/>
      <c r="V555" s="176"/>
      <c r="W555" s="59"/>
      <c r="X555" s="66"/>
      <c r="Y555" s="124"/>
      <c r="Z555" s="176"/>
      <c r="AA555" s="59"/>
      <c r="AB555" s="66"/>
      <c r="AC555" s="56"/>
      <c r="AD555" s="185" t="s">
        <v>165</v>
      </c>
      <c r="AE555" s="126">
        <v>0.13</v>
      </c>
      <c r="AF555" s="132">
        <v>1</v>
      </c>
      <c r="AG555" s="68">
        <f>AE555/AF555</f>
        <v>0.13</v>
      </c>
      <c r="AH555" s="140"/>
      <c r="AI555" s="67"/>
      <c r="AJ555" s="79"/>
      <c r="AK555" s="153"/>
      <c r="AL555" s="148"/>
      <c r="AM555" s="67"/>
      <c r="AN555" s="79"/>
      <c r="AO555" s="143"/>
      <c r="AP555" s="148"/>
      <c r="AQ555" s="67"/>
      <c r="AR555" s="79"/>
      <c r="AS555" s="142"/>
      <c r="AT555" s="136"/>
      <c r="AU555" s="61"/>
      <c r="AV555" s="79"/>
      <c r="AW555" s="197"/>
      <c r="AX555" s="196"/>
      <c r="AY555" s="192"/>
      <c r="AZ555" s="676"/>
      <c r="BA555" s="197"/>
      <c r="BB555" s="196"/>
      <c r="BC555" s="192"/>
      <c r="BD555" s="203"/>
      <c r="BE555" s="197"/>
      <c r="BF555" s="196"/>
      <c r="BG555" s="192"/>
      <c r="BH555" s="192"/>
      <c r="BI555" s="197"/>
    </row>
    <row r="556" spans="1:61" s="193" customFormat="1" ht="12.75" customHeight="1">
      <c r="A556" s="546">
        <v>0.5</v>
      </c>
      <c r="B556" s="7" t="s">
        <v>596</v>
      </c>
      <c r="C556" s="49">
        <f>S556+W556+AA556+AE556+AI556+AM556+AQ556+AU556+AY556+BC556</f>
        <v>0.82</v>
      </c>
      <c r="D556" s="51">
        <f>T556+X556+AB556+AF556+AJ556+AN556+AR556+AV556+AZ556+BD556</f>
        <v>1</v>
      </c>
      <c r="E556" s="305">
        <f>100*(C556/D556)</f>
        <v>82</v>
      </c>
      <c r="F556" s="239"/>
      <c r="G556" s="266"/>
      <c r="H556" s="303"/>
      <c r="I556" s="273"/>
      <c r="J556" s="405"/>
      <c r="K556" s="274"/>
      <c r="L556" s="286"/>
      <c r="M556" s="257"/>
      <c r="N556" s="436"/>
      <c r="O556" s="632">
        <f>C556+F556+I556+L556</f>
        <v>0.82</v>
      </c>
      <c r="P556" s="392">
        <f>D556+G556+J556+M556</f>
        <v>1</v>
      </c>
      <c r="Q556" s="391">
        <f>100*O556/P556</f>
        <v>82</v>
      </c>
      <c r="R556" s="176"/>
      <c r="S556" s="439"/>
      <c r="T556" s="439"/>
      <c r="U556" s="518"/>
      <c r="V556" s="176"/>
      <c r="W556" s="59"/>
      <c r="X556" s="66"/>
      <c r="Y556" s="124"/>
      <c r="Z556" s="176"/>
      <c r="AA556" s="59"/>
      <c r="AB556" s="66"/>
      <c r="AC556" s="56"/>
      <c r="AD556" s="136"/>
      <c r="AE556" s="67"/>
      <c r="AF556" s="54"/>
      <c r="AG556" s="352"/>
      <c r="AH556" s="140"/>
      <c r="AI556" s="67"/>
      <c r="AJ556" s="79"/>
      <c r="AK556" s="200"/>
      <c r="AL556" s="196"/>
      <c r="AM556" s="192"/>
      <c r="AN556" s="192"/>
      <c r="AO556" s="197"/>
      <c r="AP556" s="196"/>
      <c r="AQ556" s="192"/>
      <c r="AR556" s="192"/>
      <c r="AS556" s="142"/>
      <c r="AT556" s="136"/>
      <c r="AU556" s="61"/>
      <c r="AV556" s="79"/>
      <c r="AW556" s="197"/>
      <c r="AX556" s="16" t="s">
        <v>165</v>
      </c>
      <c r="AY556" s="54">
        <v>0.82</v>
      </c>
      <c r="AZ556" s="62">
        <v>1</v>
      </c>
      <c r="BA556" s="68">
        <v>0.82</v>
      </c>
      <c r="BB556" s="125"/>
      <c r="BC556" s="126"/>
      <c r="BD556" s="128"/>
      <c r="BE556" s="68"/>
      <c r="BF556" s="196"/>
      <c r="BG556" s="192"/>
      <c r="BH556" s="192"/>
      <c r="BI556" s="197"/>
    </row>
    <row r="557" spans="1:61" s="188" customFormat="1" ht="12.75" customHeight="1">
      <c r="A557" s="547">
        <v>0.5</v>
      </c>
      <c r="B557" s="3" t="s">
        <v>121</v>
      </c>
      <c r="C557" s="49">
        <f>S557+W557+AA557+AE557+AI557+AM557+AQ557+AU557+AY557+BC557</f>
        <v>2.1785714285714284</v>
      </c>
      <c r="D557" s="51">
        <f>T557+X557+AB557+AF557+AJ557+AN557+AR557+AV557+AZ557+BD557</f>
        <v>5</v>
      </c>
      <c r="E557" s="305">
        <f>100*(C557/D557)</f>
        <v>43.57142857142857</v>
      </c>
      <c r="F557" s="239"/>
      <c r="G557" s="266"/>
      <c r="H557" s="289"/>
      <c r="I557" s="115"/>
      <c r="J557" s="116"/>
      <c r="K557" s="276"/>
      <c r="L557" s="122"/>
      <c r="M557" s="121"/>
      <c r="N557" s="435"/>
      <c r="O557" s="632">
        <f>C557+F557+I557+L557</f>
        <v>2.1785714285714284</v>
      </c>
      <c r="P557" s="392">
        <f>D557+G557+J557+M557</f>
        <v>5</v>
      </c>
      <c r="Q557" s="391">
        <f>100*O557/P557</f>
        <v>43.57142857142857</v>
      </c>
      <c r="R557" s="176"/>
      <c r="S557" s="439"/>
      <c r="T557" s="439"/>
      <c r="U557" s="518"/>
      <c r="V557" s="176"/>
      <c r="W557" s="59"/>
      <c r="X557" s="66"/>
      <c r="Y557" s="124"/>
      <c r="Z557" s="176"/>
      <c r="AA557" s="59"/>
      <c r="AB557" s="66"/>
      <c r="AC557" s="56"/>
      <c r="AD557" s="16" t="s">
        <v>165</v>
      </c>
      <c r="AE557" s="59">
        <v>0.47</v>
      </c>
      <c r="AF557" s="66">
        <v>1</v>
      </c>
      <c r="AG557" s="56">
        <f>AE557/AF557</f>
        <v>0.47</v>
      </c>
      <c r="AH557" s="24" t="s">
        <v>165</v>
      </c>
      <c r="AI557" s="64">
        <v>0.42857142857142855</v>
      </c>
      <c r="AJ557" s="55">
        <v>1</v>
      </c>
      <c r="AK557" s="57">
        <f>AI557/AJ557</f>
        <v>0.42857142857142855</v>
      </c>
      <c r="AL557" s="16" t="s">
        <v>165</v>
      </c>
      <c r="AM557" s="54">
        <v>0.33</v>
      </c>
      <c r="AN557" s="55">
        <v>1</v>
      </c>
      <c r="AO557" s="56">
        <v>0.33</v>
      </c>
      <c r="AP557" s="16" t="s">
        <v>165</v>
      </c>
      <c r="AQ557" s="54">
        <v>0.57</v>
      </c>
      <c r="AR557" s="55">
        <v>1</v>
      </c>
      <c r="AS557" s="56">
        <v>0.57</v>
      </c>
      <c r="AT557" s="16" t="s">
        <v>165</v>
      </c>
      <c r="AU557" s="54">
        <v>0.38</v>
      </c>
      <c r="AV557" s="55">
        <v>1</v>
      </c>
      <c r="AW557" s="56">
        <v>0.38</v>
      </c>
      <c r="AX557" s="13"/>
      <c r="AY557" s="54"/>
      <c r="AZ557" s="62"/>
      <c r="BA557" s="56"/>
      <c r="BB557" s="20"/>
      <c r="BC557" s="652"/>
      <c r="BD557" s="65"/>
      <c r="BE557" s="56"/>
      <c r="BF557" s="169"/>
      <c r="BG557" s="189"/>
      <c r="BH557" s="189"/>
      <c r="BI557" s="190"/>
    </row>
    <row r="558" spans="1:61" s="195" customFormat="1" ht="12.75" customHeight="1">
      <c r="A558" s="546">
        <v>0.5</v>
      </c>
      <c r="B558" s="7" t="s">
        <v>597</v>
      </c>
      <c r="C558" s="49">
        <f>S558+W558+AA558+AE558+AI558+AM558+AQ558+AU558+AY558+BC558</f>
        <v>0.91</v>
      </c>
      <c r="D558" s="51">
        <f>T558+X558+AB558+AF558+AJ558+AN558+AR558+AV558+AZ558+BD558</f>
        <v>1</v>
      </c>
      <c r="E558" s="305">
        <f>100*(C558/D558)</f>
        <v>91</v>
      </c>
      <c r="F558" s="239"/>
      <c r="G558" s="266"/>
      <c r="H558" s="303"/>
      <c r="I558" s="273"/>
      <c r="J558" s="405"/>
      <c r="K558" s="274"/>
      <c r="L558" s="286"/>
      <c r="M558" s="257"/>
      <c r="N558" s="436"/>
      <c r="O558" s="632">
        <f>C558+F558+I558+L558</f>
        <v>0.91</v>
      </c>
      <c r="P558" s="392">
        <f>D558+G558+J558+M558</f>
        <v>1</v>
      </c>
      <c r="Q558" s="391">
        <f>100*O558/P558</f>
        <v>91</v>
      </c>
      <c r="R558" s="176"/>
      <c r="S558" s="439"/>
      <c r="T558" s="439"/>
      <c r="U558" s="518"/>
      <c r="V558" s="176"/>
      <c r="W558" s="59"/>
      <c r="X558" s="66"/>
      <c r="Y558" s="124"/>
      <c r="Z558" s="176"/>
      <c r="AA558" s="59"/>
      <c r="AB558" s="66"/>
      <c r="AC558" s="56"/>
      <c r="AD558" s="136"/>
      <c r="AE558" s="67"/>
      <c r="AF558" s="54"/>
      <c r="AG558" s="352"/>
      <c r="AH558" s="140"/>
      <c r="AI558" s="67"/>
      <c r="AJ558" s="79"/>
      <c r="AK558" s="200"/>
      <c r="AL558" s="196"/>
      <c r="AM558" s="192"/>
      <c r="AN558" s="192"/>
      <c r="AO558" s="197"/>
      <c r="AP558" s="196"/>
      <c r="AQ558" s="192"/>
      <c r="AR558" s="192"/>
      <c r="AS558" s="142"/>
      <c r="AT558" s="136"/>
      <c r="AU558" s="61"/>
      <c r="AV558" s="79"/>
      <c r="AW558" s="197"/>
      <c r="AX558" s="16" t="s">
        <v>165</v>
      </c>
      <c r="AY558" s="54">
        <v>0.91</v>
      </c>
      <c r="AZ558" s="62">
        <v>1</v>
      </c>
      <c r="BA558" s="68">
        <v>0.91</v>
      </c>
      <c r="BB558" s="131"/>
      <c r="BC558" s="126"/>
      <c r="BD558" s="132"/>
      <c r="BE558" s="68"/>
      <c r="BF558" s="196"/>
      <c r="BG558" s="192"/>
      <c r="BH558" s="192"/>
      <c r="BI558" s="197"/>
    </row>
    <row r="559" spans="1:61" s="188" customFormat="1" ht="12.75" customHeight="1">
      <c r="A559" s="546">
        <v>0.5</v>
      </c>
      <c r="B559" s="7" t="s">
        <v>260</v>
      </c>
      <c r="C559" s="49">
        <f>S559+W559+AA559+AE559+AI559+AM559+AQ559+AU559+AY559+BC559</f>
        <v>1.44</v>
      </c>
      <c r="D559" s="51">
        <f>T559+X559+AB559+AF559+AJ559+AN559+AR559+AV559+AZ559+BD559</f>
        <v>2</v>
      </c>
      <c r="E559" s="305">
        <f>100*(C559/D559)</f>
        <v>72</v>
      </c>
      <c r="F559" s="239"/>
      <c r="G559" s="266"/>
      <c r="H559" s="289"/>
      <c r="I559" s="115"/>
      <c r="J559" s="116"/>
      <c r="K559" s="276"/>
      <c r="L559" s="122"/>
      <c r="M559" s="121"/>
      <c r="N559" s="435"/>
      <c r="O559" s="632">
        <f>C559+F559+I559+L559</f>
        <v>1.44</v>
      </c>
      <c r="P559" s="392">
        <f>D559+G559+J559+M559</f>
        <v>2</v>
      </c>
      <c r="Q559" s="391">
        <f>100*O559/P559</f>
        <v>72</v>
      </c>
      <c r="R559" s="176"/>
      <c r="S559" s="439"/>
      <c r="T559" s="439"/>
      <c r="U559" s="518"/>
      <c r="V559" s="176"/>
      <c r="W559" s="59"/>
      <c r="X559" s="66"/>
      <c r="Y559" s="124"/>
      <c r="Z559" s="176"/>
      <c r="AA559" s="59"/>
      <c r="AB559" s="66"/>
      <c r="AC559" s="56"/>
      <c r="AD559" s="18"/>
      <c r="AE559" s="59"/>
      <c r="AF559" s="132"/>
      <c r="AG559" s="56"/>
      <c r="AH559" s="12"/>
      <c r="AI559" s="54"/>
      <c r="AJ559" s="55"/>
      <c r="AK559" s="57"/>
      <c r="AL559" s="18"/>
      <c r="AM559" s="54"/>
      <c r="AN559" s="55"/>
      <c r="AO559" s="56"/>
      <c r="AP559" s="20"/>
      <c r="AQ559" s="54"/>
      <c r="AR559" s="61"/>
      <c r="AS559" s="68"/>
      <c r="AT559" s="13"/>
      <c r="AU559" s="54"/>
      <c r="AV559" s="67"/>
      <c r="AW559" s="68"/>
      <c r="AX559" s="16" t="s">
        <v>165</v>
      </c>
      <c r="AY559" s="54">
        <v>1</v>
      </c>
      <c r="AZ559" s="62">
        <v>1</v>
      </c>
      <c r="BA559" s="56">
        <v>1</v>
      </c>
      <c r="BB559" s="16" t="s">
        <v>165</v>
      </c>
      <c r="BC559" s="126">
        <v>0.44</v>
      </c>
      <c r="BD559" s="65">
        <v>1</v>
      </c>
      <c r="BE559" s="56">
        <v>0.44</v>
      </c>
      <c r="BF559" s="169"/>
      <c r="BG559" s="189"/>
      <c r="BH559" s="189"/>
      <c r="BI559" s="190"/>
    </row>
    <row r="560" spans="1:61" s="187" customFormat="1" ht="12.75" customHeight="1">
      <c r="A560" s="546">
        <v>0.5</v>
      </c>
      <c r="B560" s="7" t="s">
        <v>261</v>
      </c>
      <c r="C560" s="49">
        <f>S560+W560+AA560+AE560+AI560+AM560+AQ560+AU560+AY560+BC560</f>
        <v>1.03</v>
      </c>
      <c r="D560" s="51">
        <f>T560+X560+AB560+AF560+AJ560+AN560+AR560+AV560+AZ560+BD560</f>
        <v>2</v>
      </c>
      <c r="E560" s="305">
        <f>100*(C560/D560)</f>
        <v>51.5</v>
      </c>
      <c r="F560" s="239"/>
      <c r="G560" s="266"/>
      <c r="H560" s="289"/>
      <c r="I560" s="115"/>
      <c r="J560" s="116"/>
      <c r="K560" s="276"/>
      <c r="L560" s="122"/>
      <c r="M560" s="121"/>
      <c r="N560" s="435"/>
      <c r="O560" s="632">
        <f>C560+F560+I560+L560</f>
        <v>1.03</v>
      </c>
      <c r="P560" s="392">
        <f>D560+G560+J560+M560</f>
        <v>2</v>
      </c>
      <c r="Q560" s="391">
        <f>100*O560/P560</f>
        <v>51.5</v>
      </c>
      <c r="R560" s="176"/>
      <c r="S560" s="439"/>
      <c r="T560" s="439"/>
      <c r="U560" s="518"/>
      <c r="V560" s="176"/>
      <c r="W560" s="59"/>
      <c r="X560" s="66"/>
      <c r="Y560" s="124"/>
      <c r="Z560" s="176"/>
      <c r="AA560" s="59"/>
      <c r="AB560" s="66"/>
      <c r="AC560" s="56"/>
      <c r="AD560" s="13"/>
      <c r="AE560" s="59"/>
      <c r="AF560" s="132"/>
      <c r="AG560" s="56"/>
      <c r="AH560" s="12"/>
      <c r="AI560" s="54"/>
      <c r="AJ560" s="55"/>
      <c r="AK560" s="57"/>
      <c r="AL560" s="18"/>
      <c r="AM560" s="54"/>
      <c r="AN560" s="55"/>
      <c r="AO560" s="56"/>
      <c r="AP560" s="20"/>
      <c r="AQ560" s="54"/>
      <c r="AR560" s="61"/>
      <c r="AS560" s="68"/>
      <c r="AT560" s="13"/>
      <c r="AU560" s="54"/>
      <c r="AV560" s="67"/>
      <c r="AW560" s="68"/>
      <c r="AX560" s="16" t="s">
        <v>165</v>
      </c>
      <c r="AY560" s="54">
        <v>0.7</v>
      </c>
      <c r="AZ560" s="62">
        <v>1</v>
      </c>
      <c r="BA560" s="56">
        <v>0.7</v>
      </c>
      <c r="BB560" s="16" t="s">
        <v>165</v>
      </c>
      <c r="BC560" s="126">
        <v>0.33</v>
      </c>
      <c r="BD560" s="65">
        <v>1</v>
      </c>
      <c r="BE560" s="56">
        <v>0.33</v>
      </c>
      <c r="BF560" s="169"/>
      <c r="BG560" s="189"/>
      <c r="BH560" s="189"/>
      <c r="BI560" s="190"/>
    </row>
    <row r="561" spans="1:61" s="187" customFormat="1" ht="12.75" customHeight="1">
      <c r="A561" s="547">
        <v>0.5</v>
      </c>
      <c r="B561" s="4" t="s">
        <v>125</v>
      </c>
      <c r="C561" s="49">
        <f>AE561+AI561+AM561+AQ561+AU561</f>
        <v>0.53</v>
      </c>
      <c r="D561" s="51">
        <f>AF561+AJ561+AN561+AR561+AV561+BD561</f>
        <v>1</v>
      </c>
      <c r="E561" s="305">
        <f>100*(C561/D561)</f>
        <v>53</v>
      </c>
      <c r="F561" s="103">
        <v>0.05</v>
      </c>
      <c r="G561" s="212">
        <v>1</v>
      </c>
      <c r="H561" s="283">
        <f>100*(F561/G561)</f>
        <v>5</v>
      </c>
      <c r="I561" s="115"/>
      <c r="J561" s="116"/>
      <c r="K561" s="276"/>
      <c r="L561" s="122"/>
      <c r="M561" s="121"/>
      <c r="N561" s="435"/>
      <c r="O561" s="632">
        <f>C561+F561+I561+L561</f>
        <v>0.5800000000000001</v>
      </c>
      <c r="P561" s="392">
        <f>D561+G561+J561+M561</f>
        <v>2</v>
      </c>
      <c r="Q561" s="391">
        <f>100*O561/P561</f>
        <v>29.000000000000004</v>
      </c>
      <c r="R561" s="176"/>
      <c r="S561" s="439"/>
      <c r="T561" s="439"/>
      <c r="U561" s="518"/>
      <c r="V561" s="176"/>
      <c r="W561" s="59"/>
      <c r="X561" s="66"/>
      <c r="Y561" s="124"/>
      <c r="Z561" s="176"/>
      <c r="AA561" s="59"/>
      <c r="AB561" s="66"/>
      <c r="AC561" s="56"/>
      <c r="AD561" s="13"/>
      <c r="AE561" s="59"/>
      <c r="AF561" s="132"/>
      <c r="AG561" s="56"/>
      <c r="AH561" s="11"/>
      <c r="AI561" s="54"/>
      <c r="AJ561" s="55"/>
      <c r="AK561" s="57"/>
      <c r="AL561" s="13"/>
      <c r="AM561" s="54"/>
      <c r="AN561" s="55"/>
      <c r="AO561" s="56"/>
      <c r="AP561" s="16" t="s">
        <v>165</v>
      </c>
      <c r="AQ561" s="54">
        <v>0.53</v>
      </c>
      <c r="AR561" s="55">
        <v>1</v>
      </c>
      <c r="AS561" s="56">
        <v>0.53</v>
      </c>
      <c r="AT561" s="13"/>
      <c r="AU561" s="54"/>
      <c r="AV561" s="67"/>
      <c r="AW561" s="68"/>
      <c r="AX561" s="14" t="s">
        <v>163</v>
      </c>
      <c r="AY561" s="54">
        <v>0.05</v>
      </c>
      <c r="AZ561" s="62">
        <v>1</v>
      </c>
      <c r="BA561" s="56">
        <v>0.05</v>
      </c>
      <c r="BB561" s="13"/>
      <c r="BC561" s="126"/>
      <c r="BD561" s="65"/>
      <c r="BE561" s="56"/>
      <c r="BF561" s="169"/>
      <c r="BG561" s="189"/>
      <c r="BH561" s="189"/>
      <c r="BI561" s="190"/>
    </row>
    <row r="562" spans="1:61" s="193" customFormat="1" ht="12.75" customHeight="1">
      <c r="A562" s="546">
        <v>0.5</v>
      </c>
      <c r="B562" s="3" t="s">
        <v>637</v>
      </c>
      <c r="C562" s="49">
        <f>S562+W562+AA562+AE562+AI562+AM562+AQ562+AU562+AY562+BC562</f>
        <v>0.06</v>
      </c>
      <c r="D562" s="51">
        <f>T562+X562+AB562+AF562+AJ562+AN562+AR562+AV562+AZ562+BD562</f>
        <v>1</v>
      </c>
      <c r="E562" s="305">
        <f>100*(C562/D562)</f>
        <v>6</v>
      </c>
      <c r="F562" s="239"/>
      <c r="G562" s="266"/>
      <c r="H562" s="303"/>
      <c r="I562" s="273"/>
      <c r="J562" s="405"/>
      <c r="K562" s="274"/>
      <c r="L562" s="286"/>
      <c r="M562" s="257"/>
      <c r="N562" s="436"/>
      <c r="O562" s="632">
        <f>C562+F562+I562+L562</f>
        <v>0.06</v>
      </c>
      <c r="P562" s="392">
        <f>D562+G562+J562+M562</f>
        <v>1</v>
      </c>
      <c r="Q562" s="391">
        <f>100*O562/P562</f>
        <v>6</v>
      </c>
      <c r="R562" s="176"/>
      <c r="S562" s="439"/>
      <c r="T562" s="439"/>
      <c r="U562" s="518"/>
      <c r="V562" s="176"/>
      <c r="W562" s="59"/>
      <c r="X562" s="66"/>
      <c r="Y562" s="124"/>
      <c r="Z562" s="176"/>
      <c r="AA562" s="59"/>
      <c r="AB562" s="66"/>
      <c r="AC562" s="56"/>
      <c r="AD562" s="136"/>
      <c r="AE562" s="67"/>
      <c r="AF562" s="54"/>
      <c r="AG562" s="352"/>
      <c r="AH562" s="140"/>
      <c r="AI562" s="67"/>
      <c r="AJ562" s="79"/>
      <c r="AK562" s="200"/>
      <c r="AL562" s="196"/>
      <c r="AM562" s="192"/>
      <c r="AN562" s="192"/>
      <c r="AO562" s="197"/>
      <c r="AP562" s="196"/>
      <c r="AQ562" s="192"/>
      <c r="AR562" s="192"/>
      <c r="AS562" s="142"/>
      <c r="AT562" s="136"/>
      <c r="AU562" s="61"/>
      <c r="AV562" s="79"/>
      <c r="AW562" s="197"/>
      <c r="AX562" s="125"/>
      <c r="AY562" s="54"/>
      <c r="AZ562" s="392"/>
      <c r="BA562" s="68"/>
      <c r="BB562" s="16" t="s">
        <v>165</v>
      </c>
      <c r="BC562" s="126">
        <v>0.06</v>
      </c>
      <c r="BD562" s="128">
        <v>1</v>
      </c>
      <c r="BE562" s="68">
        <v>0.06</v>
      </c>
      <c r="BF562" s="196"/>
      <c r="BG562" s="192"/>
      <c r="BH562" s="192"/>
      <c r="BI562" s="197"/>
    </row>
    <row r="563" spans="1:61" s="193" customFormat="1" ht="12.75" customHeight="1">
      <c r="A563" s="546">
        <v>0.5</v>
      </c>
      <c r="B563" s="3" t="s">
        <v>573</v>
      </c>
      <c r="C563" s="49">
        <f>S563+W563+AA563+AE563+AI563+AM563+AQ563+AU563+AY563+BC563</f>
        <v>0.27</v>
      </c>
      <c r="D563" s="51">
        <f>T563+X563+AB563+AF563+AJ563+AN563+AR563+AV563+AZ563+BD563</f>
        <v>1</v>
      </c>
      <c r="E563" s="305">
        <f>100*(C563/D563)</f>
        <v>27</v>
      </c>
      <c r="F563" s="239"/>
      <c r="G563" s="266"/>
      <c r="H563" s="303"/>
      <c r="I563" s="278"/>
      <c r="J563" s="410"/>
      <c r="K563" s="279"/>
      <c r="L563" s="278"/>
      <c r="M563" s="201"/>
      <c r="N563" s="279"/>
      <c r="O563" s="632">
        <f>C563+F563+I563+L563</f>
        <v>0.27</v>
      </c>
      <c r="P563" s="392">
        <f>D563+G563+J563+M563</f>
        <v>1</v>
      </c>
      <c r="Q563" s="391">
        <f>100*O563/P563</f>
        <v>27</v>
      </c>
      <c r="R563" s="176"/>
      <c r="S563" s="439"/>
      <c r="T563" s="439"/>
      <c r="U563" s="518"/>
      <c r="V563" s="176"/>
      <c r="W563" s="59"/>
      <c r="X563" s="66"/>
      <c r="Y563" s="124"/>
      <c r="Z563" s="176"/>
      <c r="AA563" s="59"/>
      <c r="AB563" s="66"/>
      <c r="AC563" s="56"/>
      <c r="AD563" s="196"/>
      <c r="AE563" s="192"/>
      <c r="AF563" s="203"/>
      <c r="AG563" s="351"/>
      <c r="AH563" s="135"/>
      <c r="AI563" s="54"/>
      <c r="AJ563" s="67"/>
      <c r="AK563" s="76"/>
      <c r="AL563" s="125"/>
      <c r="AM563" s="54"/>
      <c r="AN563" s="67"/>
      <c r="AO563" s="68"/>
      <c r="AP563" s="133"/>
      <c r="AQ563" s="54"/>
      <c r="AR563" s="61"/>
      <c r="AS563" s="68"/>
      <c r="AT563" s="16" t="s">
        <v>165</v>
      </c>
      <c r="AU563" s="54">
        <v>0.27</v>
      </c>
      <c r="AV563" s="67">
        <v>1</v>
      </c>
      <c r="AW563" s="68">
        <v>0.27</v>
      </c>
      <c r="AX563" s="196"/>
      <c r="AY563" s="192"/>
      <c r="AZ563" s="676"/>
      <c r="BA563" s="197"/>
      <c r="BB563" s="196"/>
      <c r="BC563" s="192"/>
      <c r="BD563" s="203"/>
      <c r="BE563" s="197"/>
      <c r="BF563" s="196"/>
      <c r="BG563" s="192"/>
      <c r="BH563" s="192"/>
      <c r="BI563" s="197"/>
    </row>
    <row r="564" spans="1:61" s="195" customFormat="1" ht="12.75" customHeight="1">
      <c r="A564" s="546">
        <v>0.5</v>
      </c>
      <c r="B564" s="7" t="s">
        <v>598</v>
      </c>
      <c r="C564" s="49">
        <f>S564+W564+AA564+AE564+AI564+AM564+AQ564+AU564+AY564+BC564</f>
        <v>0.26</v>
      </c>
      <c r="D564" s="51">
        <f>T564+X564+AB564+AF564+AJ564+AN564+AR564+AV564+AZ564+BD564</f>
        <v>1</v>
      </c>
      <c r="E564" s="305">
        <f>100*(C564/D564)</f>
        <v>26</v>
      </c>
      <c r="F564" s="239"/>
      <c r="G564" s="266"/>
      <c r="H564" s="303"/>
      <c r="I564" s="275"/>
      <c r="J564" s="405"/>
      <c r="K564" s="274"/>
      <c r="L564" s="286"/>
      <c r="M564" s="170"/>
      <c r="N564" s="436"/>
      <c r="O564" s="632">
        <f>C564+F564+I564+L564</f>
        <v>0.26</v>
      </c>
      <c r="P564" s="392">
        <f>D564+G564+J564+M564</f>
        <v>1</v>
      </c>
      <c r="Q564" s="391">
        <f>100*O564/P564</f>
        <v>26</v>
      </c>
      <c r="R564" s="176"/>
      <c r="S564" s="439"/>
      <c r="T564" s="439"/>
      <c r="U564" s="518"/>
      <c r="V564" s="176"/>
      <c r="W564" s="59"/>
      <c r="X564" s="66"/>
      <c r="Y564" s="124"/>
      <c r="Z564" s="176"/>
      <c r="AA564" s="59"/>
      <c r="AB564" s="66"/>
      <c r="AC564" s="56"/>
      <c r="AD564" s="136"/>
      <c r="AE564" s="61"/>
      <c r="AF564" s="54"/>
      <c r="AG564" s="352"/>
      <c r="AH564" s="140"/>
      <c r="AI564" s="67"/>
      <c r="AJ564" s="79"/>
      <c r="AK564" s="200"/>
      <c r="AL564" s="196"/>
      <c r="AM564" s="192"/>
      <c r="AN564" s="192"/>
      <c r="AO564" s="197"/>
      <c r="AP564" s="196"/>
      <c r="AQ564" s="192"/>
      <c r="AR564" s="192"/>
      <c r="AS564" s="142"/>
      <c r="AT564" s="136"/>
      <c r="AU564" s="61"/>
      <c r="AV564" s="79"/>
      <c r="AW564" s="197"/>
      <c r="AX564" s="16" t="s">
        <v>165</v>
      </c>
      <c r="AY564" s="54">
        <v>0.26</v>
      </c>
      <c r="AZ564" s="62">
        <v>1</v>
      </c>
      <c r="BA564" s="68">
        <v>0.26</v>
      </c>
      <c r="BB564" s="125"/>
      <c r="BC564" s="126"/>
      <c r="BD564" s="128"/>
      <c r="BE564" s="68"/>
      <c r="BF564" s="196"/>
      <c r="BG564" s="192"/>
      <c r="BH564" s="192"/>
      <c r="BI564" s="197"/>
    </row>
    <row r="565" spans="1:61" s="188" customFormat="1" ht="12.75" customHeight="1">
      <c r="A565" s="546">
        <v>0.5</v>
      </c>
      <c r="B565" s="4" t="s">
        <v>199</v>
      </c>
      <c r="C565" s="49">
        <f>S565+W565+AA565+AE565+AI565+AM565+AQ565+AU565+AY565+BC565</f>
        <v>0.91</v>
      </c>
      <c r="D565" s="51">
        <f>T565+X565+AB565+AF565+AJ565+AN565+AR565+AV565+AZ565+BD565</f>
        <v>2</v>
      </c>
      <c r="E565" s="305">
        <f>100*(C565/D565)</f>
        <v>45.5</v>
      </c>
      <c r="F565" s="239"/>
      <c r="G565" s="266"/>
      <c r="H565" s="289"/>
      <c r="I565" s="115"/>
      <c r="J565" s="116"/>
      <c r="K565" s="276"/>
      <c r="L565" s="122"/>
      <c r="M565" s="121"/>
      <c r="N565" s="435"/>
      <c r="O565" s="632">
        <f>C565+F565+I565+L565</f>
        <v>0.91</v>
      </c>
      <c r="P565" s="392">
        <f>D565+G565+J565+M565</f>
        <v>2</v>
      </c>
      <c r="Q565" s="391">
        <f>100*O565/P565</f>
        <v>45.5</v>
      </c>
      <c r="R565" s="176"/>
      <c r="S565" s="439"/>
      <c r="T565" s="439"/>
      <c r="U565" s="518"/>
      <c r="V565" s="176"/>
      <c r="W565" s="59"/>
      <c r="X565" s="66"/>
      <c r="Y565" s="124"/>
      <c r="Z565" s="176"/>
      <c r="AA565" s="59"/>
      <c r="AB565" s="66"/>
      <c r="AC565" s="56"/>
      <c r="AD565" s="13"/>
      <c r="AE565" s="59"/>
      <c r="AF565" s="132"/>
      <c r="AG565" s="56"/>
      <c r="AH565" s="11"/>
      <c r="AI565" s="54"/>
      <c r="AJ565" s="55"/>
      <c r="AK565" s="57"/>
      <c r="AL565" s="16" t="s">
        <v>165</v>
      </c>
      <c r="AM565" s="54">
        <v>0.46</v>
      </c>
      <c r="AN565" s="55">
        <v>1</v>
      </c>
      <c r="AO565" s="56">
        <v>0.46</v>
      </c>
      <c r="AP565" s="13"/>
      <c r="AQ565" s="54"/>
      <c r="AR565" s="55"/>
      <c r="AS565" s="56"/>
      <c r="AT565" s="13"/>
      <c r="AU565" s="54"/>
      <c r="AV565" s="55"/>
      <c r="AW565" s="56"/>
      <c r="AX565" s="16" t="s">
        <v>165</v>
      </c>
      <c r="AY565" s="54">
        <v>0.45</v>
      </c>
      <c r="AZ565" s="62">
        <v>1</v>
      </c>
      <c r="BA565" s="56">
        <v>0.45</v>
      </c>
      <c r="BB565" s="13"/>
      <c r="BC565" s="126"/>
      <c r="BD565" s="65"/>
      <c r="BE565" s="56"/>
      <c r="BF565" s="169"/>
      <c r="BG565" s="189"/>
      <c r="BH565" s="189"/>
      <c r="BI565" s="190"/>
    </row>
    <row r="566" spans="1:61" s="195" customFormat="1" ht="12.75" customHeight="1">
      <c r="A566" s="546">
        <v>0.5</v>
      </c>
      <c r="B566" s="3" t="s">
        <v>529</v>
      </c>
      <c r="C566" s="49">
        <f>S566+W566+AA566+AE566+AI566+AM566+AQ566+AU566+AY566+BC566</f>
        <v>0.42</v>
      </c>
      <c r="D566" s="51">
        <f>T566+X566+AB566+AF566+AJ566+AN566+AR566+AV566+AZ566+BD566</f>
        <v>1</v>
      </c>
      <c r="E566" s="305">
        <f>100*(C566/D566)</f>
        <v>42</v>
      </c>
      <c r="F566" s="239"/>
      <c r="G566" s="266"/>
      <c r="H566" s="303"/>
      <c r="I566" s="278"/>
      <c r="J566" s="410"/>
      <c r="K566" s="279"/>
      <c r="L566" s="278"/>
      <c r="M566" s="201"/>
      <c r="N566" s="279"/>
      <c r="O566" s="632">
        <f>C566+F566+I566+L566</f>
        <v>0.42</v>
      </c>
      <c r="P566" s="392">
        <f>D566+G566+J566+M566</f>
        <v>1</v>
      </c>
      <c r="Q566" s="391">
        <f>100*O566/P566</f>
        <v>42</v>
      </c>
      <c r="R566" s="176"/>
      <c r="S566" s="439"/>
      <c r="T566" s="439"/>
      <c r="U566" s="518"/>
      <c r="V566" s="176"/>
      <c r="W566" s="59"/>
      <c r="X566" s="66"/>
      <c r="Y566" s="124"/>
      <c r="Z566" s="176"/>
      <c r="AA566" s="59"/>
      <c r="AB566" s="66"/>
      <c r="AC566" s="56"/>
      <c r="AD566" s="196"/>
      <c r="AE566" s="192"/>
      <c r="AF566" s="203"/>
      <c r="AG566" s="351"/>
      <c r="AH566" s="135"/>
      <c r="AI566" s="54"/>
      <c r="AJ566" s="67"/>
      <c r="AK566" s="76"/>
      <c r="AL566" s="16" t="s">
        <v>165</v>
      </c>
      <c r="AM566" s="54">
        <v>0.42</v>
      </c>
      <c r="AN566" s="67">
        <v>1</v>
      </c>
      <c r="AO566" s="68">
        <v>0.42</v>
      </c>
      <c r="AP566" s="125"/>
      <c r="AQ566" s="54"/>
      <c r="AR566" s="67"/>
      <c r="AS566" s="68"/>
      <c r="AT566" s="125"/>
      <c r="AU566" s="54"/>
      <c r="AV566" s="67"/>
      <c r="AW566" s="68"/>
      <c r="AX566" s="196"/>
      <c r="AY566" s="192"/>
      <c r="AZ566" s="676"/>
      <c r="BA566" s="197"/>
      <c r="BB566" s="196"/>
      <c r="BC566" s="192"/>
      <c r="BD566" s="203"/>
      <c r="BE566" s="197"/>
      <c r="BF566" s="196"/>
      <c r="BG566" s="192"/>
      <c r="BH566" s="192"/>
      <c r="BI566" s="197"/>
    </row>
    <row r="567" spans="1:61" s="188" customFormat="1" ht="12.75" customHeight="1">
      <c r="A567" s="546">
        <v>0.5</v>
      </c>
      <c r="B567" s="4" t="s">
        <v>126</v>
      </c>
      <c r="C567" s="49">
        <f>S567+W567+AA567+AE567+AI567+AM567+AQ567+AU567+AY567+BC567</f>
        <v>3.22</v>
      </c>
      <c r="D567" s="51">
        <f>T567+X567+AB567+AF567+AJ567+AN567+AR567+AV567+AZ567+BD567</f>
        <v>7</v>
      </c>
      <c r="E567" s="305">
        <f>100*(C567/D567)</f>
        <v>46</v>
      </c>
      <c r="F567" s="239"/>
      <c r="G567" s="266"/>
      <c r="H567" s="289"/>
      <c r="I567" s="115"/>
      <c r="J567" s="116"/>
      <c r="K567" s="276"/>
      <c r="L567" s="122"/>
      <c r="M567" s="121"/>
      <c r="N567" s="435"/>
      <c r="O567" s="632">
        <f>C567+F567+I567+L567</f>
        <v>3.22</v>
      </c>
      <c r="P567" s="392">
        <f>D567+G567+J567+M567</f>
        <v>7</v>
      </c>
      <c r="Q567" s="391">
        <f>100*O567/P567</f>
        <v>46</v>
      </c>
      <c r="R567" s="176"/>
      <c r="S567" s="439"/>
      <c r="T567" s="439"/>
      <c r="U567" s="518"/>
      <c r="V567" s="176"/>
      <c r="W567" s="59"/>
      <c r="X567" s="66"/>
      <c r="Y567" s="124"/>
      <c r="Z567" s="176"/>
      <c r="AA567" s="59"/>
      <c r="AB567" s="66"/>
      <c r="AC567" s="56"/>
      <c r="AD567" s="13"/>
      <c r="AE567" s="59"/>
      <c r="AF567" s="132"/>
      <c r="AG567" s="56"/>
      <c r="AH567" s="11"/>
      <c r="AI567" s="54"/>
      <c r="AJ567" s="55"/>
      <c r="AK567" s="57"/>
      <c r="AL567" s="16" t="s">
        <v>165</v>
      </c>
      <c r="AM567" s="54">
        <v>0.83</v>
      </c>
      <c r="AN567" s="55">
        <v>1</v>
      </c>
      <c r="AO567" s="56">
        <v>0.83</v>
      </c>
      <c r="AP567" s="16" t="s">
        <v>165</v>
      </c>
      <c r="AQ567" s="54">
        <v>0.5</v>
      </c>
      <c r="AR567" s="55">
        <v>1</v>
      </c>
      <c r="AS567" s="56">
        <v>0.5</v>
      </c>
      <c r="AT567" s="16" t="s">
        <v>165</v>
      </c>
      <c r="AU567" s="54">
        <v>0.15</v>
      </c>
      <c r="AV567" s="55">
        <v>1</v>
      </c>
      <c r="AW567" s="56">
        <v>0.15</v>
      </c>
      <c r="AX567" s="16" t="s">
        <v>165</v>
      </c>
      <c r="AY567" s="54">
        <v>1.18</v>
      </c>
      <c r="AZ567" s="62">
        <v>3</v>
      </c>
      <c r="BA567" s="56">
        <v>0.39</v>
      </c>
      <c r="BB567" s="16" t="s">
        <v>165</v>
      </c>
      <c r="BC567" s="126">
        <v>0.56</v>
      </c>
      <c r="BD567" s="65">
        <v>1</v>
      </c>
      <c r="BE567" s="56">
        <v>0.56</v>
      </c>
      <c r="BF567" s="169"/>
      <c r="BG567" s="189"/>
      <c r="BH567" s="189"/>
      <c r="BI567" s="190"/>
    </row>
    <row r="568" spans="1:61" s="193" customFormat="1" ht="12.75" customHeight="1">
      <c r="A568" s="546">
        <v>0.5</v>
      </c>
      <c r="B568" s="3" t="s">
        <v>485</v>
      </c>
      <c r="C568" s="49">
        <f>S568+W568+AA568+AE568+AI568+AM568+AQ568+AU568+AY568+BC568</f>
        <v>0.36</v>
      </c>
      <c r="D568" s="51">
        <f>T568+X568+AB568+AF568+AJ568+AN568+AR568+AV568+AZ568+BD568</f>
        <v>1</v>
      </c>
      <c r="E568" s="305">
        <f>100*(C568/D568)</f>
        <v>36</v>
      </c>
      <c r="F568" s="239"/>
      <c r="G568" s="266"/>
      <c r="H568" s="303"/>
      <c r="I568" s="273"/>
      <c r="J568" s="405"/>
      <c r="K568" s="274"/>
      <c r="L568" s="286"/>
      <c r="M568" s="257"/>
      <c r="N568" s="436"/>
      <c r="O568" s="632">
        <f>C568+F568+I568+L568</f>
        <v>0.36</v>
      </c>
      <c r="P568" s="392">
        <f>D568+G568+J568+M568</f>
        <v>1</v>
      </c>
      <c r="Q568" s="391">
        <f>100*O568/P568</f>
        <v>36</v>
      </c>
      <c r="R568" s="176"/>
      <c r="S568" s="439"/>
      <c r="T568" s="439"/>
      <c r="U568" s="518"/>
      <c r="V568" s="176"/>
      <c r="W568" s="59"/>
      <c r="X568" s="66"/>
      <c r="Y568" s="124"/>
      <c r="Z568" s="176"/>
      <c r="AA568" s="59"/>
      <c r="AB568" s="66"/>
      <c r="AC568" s="56"/>
      <c r="AD568" s="185" t="s">
        <v>165</v>
      </c>
      <c r="AE568" s="126">
        <v>0.36</v>
      </c>
      <c r="AF568" s="132">
        <v>1</v>
      </c>
      <c r="AG568" s="68">
        <f>AE568/AF568</f>
        <v>0.36</v>
      </c>
      <c r="AH568" s="140"/>
      <c r="AI568" s="67"/>
      <c r="AJ568" s="79"/>
      <c r="AK568" s="153"/>
      <c r="AL568" s="148"/>
      <c r="AM568" s="67"/>
      <c r="AN568" s="79"/>
      <c r="AO568" s="143"/>
      <c r="AP568" s="148"/>
      <c r="AQ568" s="67"/>
      <c r="AR568" s="79"/>
      <c r="AS568" s="142"/>
      <c r="AT568" s="136"/>
      <c r="AU568" s="61"/>
      <c r="AV568" s="79"/>
      <c r="AW568" s="197"/>
      <c r="AX568" s="196"/>
      <c r="AY568" s="192"/>
      <c r="AZ568" s="676"/>
      <c r="BA568" s="197"/>
      <c r="BB568" s="196"/>
      <c r="BC568" s="192"/>
      <c r="BD568" s="203"/>
      <c r="BE568" s="197"/>
      <c r="BF568" s="196"/>
      <c r="BG568" s="192"/>
      <c r="BH568" s="192"/>
      <c r="BI568" s="197"/>
    </row>
    <row r="569" spans="1:61" s="193" customFormat="1" ht="12.75" customHeight="1">
      <c r="A569" s="546">
        <v>0.5</v>
      </c>
      <c r="B569" s="3" t="s">
        <v>530</v>
      </c>
      <c r="C569" s="49">
        <f>S569+W569+AA569+AE569+AI569+AM569+AQ569+AU569+AY569+BC569</f>
        <v>0.13</v>
      </c>
      <c r="D569" s="51">
        <f>T569+X569+AB569+AF569+AJ569+AN569+AR569+AV569+AZ569+BD569</f>
        <v>1</v>
      </c>
      <c r="E569" s="305">
        <f>100*(C569/D569)</f>
        <v>13</v>
      </c>
      <c r="F569" s="239"/>
      <c r="G569" s="266"/>
      <c r="H569" s="303"/>
      <c r="I569" s="278"/>
      <c r="J569" s="410"/>
      <c r="K569" s="279"/>
      <c r="L569" s="278"/>
      <c r="M569" s="201"/>
      <c r="N569" s="279"/>
      <c r="O569" s="632">
        <f>C569+F569+I569+L569</f>
        <v>0.13</v>
      </c>
      <c r="P569" s="392">
        <f>D569+G569+J569+M569</f>
        <v>1</v>
      </c>
      <c r="Q569" s="391">
        <f>100*O569/P569</f>
        <v>13</v>
      </c>
      <c r="R569" s="176"/>
      <c r="S569" s="439"/>
      <c r="T569" s="439"/>
      <c r="U569" s="518"/>
      <c r="V569" s="176"/>
      <c r="W569" s="59"/>
      <c r="X569" s="66"/>
      <c r="Y569" s="124"/>
      <c r="Z569" s="176"/>
      <c r="AA569" s="59"/>
      <c r="AB569" s="66"/>
      <c r="AC569" s="56"/>
      <c r="AD569" s="196"/>
      <c r="AE569" s="192"/>
      <c r="AF569" s="203"/>
      <c r="AG569" s="351"/>
      <c r="AH569" s="135"/>
      <c r="AI569" s="54"/>
      <c r="AJ569" s="67"/>
      <c r="AK569" s="76"/>
      <c r="AL569" s="16" t="s">
        <v>165</v>
      </c>
      <c r="AM569" s="54">
        <v>0.13</v>
      </c>
      <c r="AN569" s="67">
        <v>1</v>
      </c>
      <c r="AO569" s="68">
        <f>AM569/AN569</f>
        <v>0.13</v>
      </c>
      <c r="AP569" s="133"/>
      <c r="AQ569" s="54"/>
      <c r="AR569" s="67"/>
      <c r="AS569" s="68"/>
      <c r="AT569" s="125"/>
      <c r="AU569" s="54"/>
      <c r="AV569" s="67"/>
      <c r="AW569" s="68"/>
      <c r="AX569" s="196"/>
      <c r="AY569" s="192"/>
      <c r="AZ569" s="676"/>
      <c r="BA569" s="197"/>
      <c r="BB569" s="196"/>
      <c r="BC569" s="192"/>
      <c r="BD569" s="203"/>
      <c r="BE569" s="197"/>
      <c r="BF569" s="196"/>
      <c r="BG569" s="192"/>
      <c r="BH569" s="192"/>
      <c r="BI569" s="197"/>
    </row>
    <row r="570" spans="1:61" s="188" customFormat="1" ht="12.75" customHeight="1">
      <c r="A570" s="547">
        <v>0.5</v>
      </c>
      <c r="B570" s="3" t="s">
        <v>102</v>
      </c>
      <c r="C570" s="49">
        <f>S570+W570+AA570+AE570+AI570+AM570+AQ570+AU570+AY570+BC570</f>
        <v>1.02</v>
      </c>
      <c r="D570" s="51">
        <f>T570+X570+AB570+AF570+AJ570+AN570+AR570+AV570+AZ570+BD570</f>
        <v>2</v>
      </c>
      <c r="E570" s="305">
        <f>100*(C570/D570)</f>
        <v>51</v>
      </c>
      <c r="F570" s="239"/>
      <c r="G570" s="266"/>
      <c r="H570" s="289"/>
      <c r="I570" s="115"/>
      <c r="J570" s="116"/>
      <c r="K570" s="276"/>
      <c r="L570" s="122"/>
      <c r="M570" s="121"/>
      <c r="N570" s="435"/>
      <c r="O570" s="632">
        <f>C570+F570+I570+L570</f>
        <v>1.02</v>
      </c>
      <c r="P570" s="392">
        <f>D570+G570+J570+M570</f>
        <v>2</v>
      </c>
      <c r="Q570" s="391">
        <f>100*O570/P570</f>
        <v>51</v>
      </c>
      <c r="R570" s="176"/>
      <c r="S570" s="439"/>
      <c r="T570" s="439"/>
      <c r="U570" s="518"/>
      <c r="V570" s="176"/>
      <c r="W570" s="59"/>
      <c r="X570" s="66"/>
      <c r="Y570" s="124"/>
      <c r="Z570" s="176"/>
      <c r="AA570" s="59"/>
      <c r="AB570" s="66"/>
      <c r="AC570" s="56"/>
      <c r="AD570" s="13"/>
      <c r="AE570" s="59"/>
      <c r="AF570" s="132"/>
      <c r="AG570" s="56"/>
      <c r="AH570" s="11"/>
      <c r="AI570" s="54"/>
      <c r="AJ570" s="55"/>
      <c r="AK570" s="57"/>
      <c r="AL570" s="13"/>
      <c r="AM570" s="54"/>
      <c r="AN570" s="55"/>
      <c r="AO570" s="56"/>
      <c r="AP570" s="16" t="s">
        <v>165</v>
      </c>
      <c r="AQ570" s="54">
        <v>1.02</v>
      </c>
      <c r="AR570" s="55">
        <v>2</v>
      </c>
      <c r="AS570" s="56">
        <v>0.51</v>
      </c>
      <c r="AT570" s="13"/>
      <c r="AU570" s="54"/>
      <c r="AV570" s="55"/>
      <c r="AW570" s="56"/>
      <c r="AX570" s="13"/>
      <c r="AY570" s="80"/>
      <c r="AZ570" s="62"/>
      <c r="BA570" s="56"/>
      <c r="BB570" s="20"/>
      <c r="BC570" s="652"/>
      <c r="BD570" s="65"/>
      <c r="BE570" s="56"/>
      <c r="BF570" s="169"/>
      <c r="BG570" s="189"/>
      <c r="BH570" s="189"/>
      <c r="BI570" s="190"/>
    </row>
    <row r="571" spans="1:61" s="195" customFormat="1" ht="12.75" customHeight="1">
      <c r="A571" s="546">
        <v>0.5</v>
      </c>
      <c r="B571" s="3" t="s">
        <v>574</v>
      </c>
      <c r="C571" s="49">
        <f>S571+W571+AA571+AE571+AI571+AM571+AQ571+AU571+AY571+BC571</f>
        <v>0.68</v>
      </c>
      <c r="D571" s="51">
        <f>T571+X571+AB571+AF571+AJ571+AN571+AR571+AV571+AZ571+BD571</f>
        <v>1</v>
      </c>
      <c r="E571" s="305">
        <f>100*(C571/D571)</f>
        <v>68</v>
      </c>
      <c r="F571" s="239"/>
      <c r="G571" s="266"/>
      <c r="H571" s="303"/>
      <c r="I571" s="278"/>
      <c r="J571" s="410"/>
      <c r="K571" s="279"/>
      <c r="L571" s="278"/>
      <c r="M571" s="201"/>
      <c r="N571" s="279"/>
      <c r="O571" s="632">
        <f>C571+F571+I571+L571</f>
        <v>0.68</v>
      </c>
      <c r="P571" s="392">
        <f>D571+G571+J571+M571</f>
        <v>1</v>
      </c>
      <c r="Q571" s="391">
        <f>100*O571/P571</f>
        <v>68</v>
      </c>
      <c r="R571" s="176"/>
      <c r="S571" s="439"/>
      <c r="T571" s="439"/>
      <c r="U571" s="518"/>
      <c r="V571" s="176"/>
      <c r="W571" s="59"/>
      <c r="X571" s="66"/>
      <c r="Y571" s="124"/>
      <c r="Z571" s="176"/>
      <c r="AA571" s="59"/>
      <c r="AB571" s="66"/>
      <c r="AC571" s="56"/>
      <c r="AD571" s="196"/>
      <c r="AE571" s="192"/>
      <c r="AF571" s="203"/>
      <c r="AG571" s="351"/>
      <c r="AH571" s="135"/>
      <c r="AI571" s="54"/>
      <c r="AJ571" s="67"/>
      <c r="AK571" s="76"/>
      <c r="AL571" s="125"/>
      <c r="AM571" s="54"/>
      <c r="AN571" s="67"/>
      <c r="AO571" s="68"/>
      <c r="AP571" s="125"/>
      <c r="AQ571" s="54"/>
      <c r="AR571" s="61"/>
      <c r="AS571" s="68"/>
      <c r="AT571" s="16" t="s">
        <v>165</v>
      </c>
      <c r="AU571" s="54">
        <v>0.68</v>
      </c>
      <c r="AV571" s="67">
        <v>1</v>
      </c>
      <c r="AW571" s="68">
        <v>0.68</v>
      </c>
      <c r="AX571" s="196"/>
      <c r="AY571" s="192"/>
      <c r="AZ571" s="676"/>
      <c r="BA571" s="197"/>
      <c r="BB571" s="196"/>
      <c r="BC571" s="192"/>
      <c r="BD571" s="203"/>
      <c r="BE571" s="197"/>
      <c r="BF571" s="196"/>
      <c r="BG571" s="192"/>
      <c r="BH571" s="192"/>
      <c r="BI571" s="197"/>
    </row>
    <row r="572" spans="1:61" s="188" customFormat="1" ht="12.75" customHeight="1">
      <c r="A572" s="546">
        <v>0.5</v>
      </c>
      <c r="B572" s="3" t="s">
        <v>110</v>
      </c>
      <c r="C572" s="49">
        <f>S572+W572+AA572+AE572+AI572+AM572+AQ572+AU572+AY572+BC572</f>
        <v>1.6400000000000001</v>
      </c>
      <c r="D572" s="51">
        <f>T572+X572+AB572+AF572+AJ572+AN572+AR572+AV572+AZ572+BD572</f>
        <v>2</v>
      </c>
      <c r="E572" s="305">
        <f>100*(C572/D572)</f>
        <v>82</v>
      </c>
      <c r="F572" s="239"/>
      <c r="G572" s="266"/>
      <c r="H572" s="289"/>
      <c r="I572" s="115"/>
      <c r="J572" s="116"/>
      <c r="K572" s="276"/>
      <c r="L572" s="122"/>
      <c r="M572" s="121"/>
      <c r="N572" s="435"/>
      <c r="O572" s="632">
        <f>C572+F572+I572+L572</f>
        <v>1.6400000000000001</v>
      </c>
      <c r="P572" s="392">
        <f>D572+G572+J572+M572</f>
        <v>2</v>
      </c>
      <c r="Q572" s="391">
        <f>100*O572/P572</f>
        <v>82</v>
      </c>
      <c r="R572" s="176"/>
      <c r="S572" s="439"/>
      <c r="T572" s="439"/>
      <c r="U572" s="518"/>
      <c r="V572" s="176"/>
      <c r="W572" s="59"/>
      <c r="X572" s="66"/>
      <c r="Y572" s="124"/>
      <c r="Z572" s="176"/>
      <c r="AA572" s="59"/>
      <c r="AB572" s="66"/>
      <c r="AC572" s="56"/>
      <c r="AD572" s="13"/>
      <c r="AE572" s="59"/>
      <c r="AF572" s="132"/>
      <c r="AG572" s="56"/>
      <c r="AH572" s="11"/>
      <c r="AI572" s="54"/>
      <c r="AJ572" s="55"/>
      <c r="AK572" s="57"/>
      <c r="AL572" s="13"/>
      <c r="AM572" s="54"/>
      <c r="AN572" s="55"/>
      <c r="AO572" s="56"/>
      <c r="AP572" s="16" t="s">
        <v>165</v>
      </c>
      <c r="AQ572" s="54">
        <v>0.84</v>
      </c>
      <c r="AR572" s="55">
        <v>1</v>
      </c>
      <c r="AS572" s="56">
        <v>0.84</v>
      </c>
      <c r="AT572" s="16" t="s">
        <v>165</v>
      </c>
      <c r="AU572" s="54">
        <v>0.8</v>
      </c>
      <c r="AV572" s="55">
        <v>1</v>
      </c>
      <c r="AW572" s="56">
        <v>0.8</v>
      </c>
      <c r="AX572" s="13"/>
      <c r="AY572" s="54"/>
      <c r="AZ572" s="62"/>
      <c r="BA572" s="56"/>
      <c r="BB572" s="13"/>
      <c r="BC572" s="126"/>
      <c r="BD572" s="65"/>
      <c r="BE572" s="56"/>
      <c r="BF572" s="169"/>
      <c r="BG572" s="189"/>
      <c r="BH572" s="189"/>
      <c r="BI572" s="190"/>
    </row>
    <row r="573" spans="1:61" s="195" customFormat="1" ht="12.75" customHeight="1">
      <c r="A573" s="546">
        <v>0.5</v>
      </c>
      <c r="B573" s="3" t="s">
        <v>508</v>
      </c>
      <c r="C573" s="49">
        <f>S573+W573+AA573+AE573+AI573+AM573+AQ573+AU573+AY573+BC573</f>
        <v>0.37</v>
      </c>
      <c r="D573" s="51">
        <f>T573+X573+AB573+AF573+AJ573+AN573+AR573+AV573+AZ573+BD573</f>
        <v>1</v>
      </c>
      <c r="E573" s="305">
        <f>100*(C573/D573)</f>
        <v>37</v>
      </c>
      <c r="F573" s="239"/>
      <c r="G573" s="266"/>
      <c r="H573" s="303"/>
      <c r="I573" s="278"/>
      <c r="J573" s="410"/>
      <c r="K573" s="279"/>
      <c r="L573" s="278"/>
      <c r="M573" s="201"/>
      <c r="N573" s="279"/>
      <c r="O573" s="632">
        <f>C573+F573+I573+L573</f>
        <v>0.37</v>
      </c>
      <c r="P573" s="392">
        <f>D573+G573+J573+M573</f>
        <v>1</v>
      </c>
      <c r="Q573" s="391">
        <f>100*O573/P573</f>
        <v>37</v>
      </c>
      <c r="R573" s="176"/>
      <c r="S573" s="439"/>
      <c r="T573" s="439"/>
      <c r="U573" s="518"/>
      <c r="V573" s="176"/>
      <c r="W573" s="59"/>
      <c r="X573" s="66"/>
      <c r="Y573" s="124"/>
      <c r="Z573" s="176"/>
      <c r="AA573" s="59"/>
      <c r="AB573" s="66"/>
      <c r="AC573" s="56"/>
      <c r="AD573" s="196"/>
      <c r="AE573" s="192"/>
      <c r="AF573" s="203"/>
      <c r="AG573" s="351"/>
      <c r="AH573" s="24" t="s">
        <v>165</v>
      </c>
      <c r="AI573" s="54">
        <v>0.37</v>
      </c>
      <c r="AJ573" s="67">
        <v>1</v>
      </c>
      <c r="AK573" s="76">
        <f>AI573/AJ573</f>
        <v>0.37</v>
      </c>
      <c r="AL573" s="125"/>
      <c r="AM573" s="54"/>
      <c r="AN573" s="67"/>
      <c r="AO573" s="68"/>
      <c r="AP573" s="133"/>
      <c r="AQ573" s="54"/>
      <c r="AR573" s="67"/>
      <c r="AS573" s="68"/>
      <c r="AT573" s="125"/>
      <c r="AU573" s="54"/>
      <c r="AV573" s="67"/>
      <c r="AW573" s="68"/>
      <c r="AX573" s="196"/>
      <c r="AY573" s="192"/>
      <c r="AZ573" s="676"/>
      <c r="BA573" s="197"/>
      <c r="BB573" s="196"/>
      <c r="BC573" s="192"/>
      <c r="BD573" s="203"/>
      <c r="BE573" s="197"/>
      <c r="BF573" s="196"/>
      <c r="BG573" s="192"/>
      <c r="BH573" s="192"/>
      <c r="BI573" s="197"/>
    </row>
    <row r="574" spans="1:61" s="187" customFormat="1" ht="12.75" customHeight="1">
      <c r="A574" s="546">
        <v>0.5</v>
      </c>
      <c r="B574" s="4" t="s">
        <v>132</v>
      </c>
      <c r="C574" s="49">
        <f>S574+W574+AA574+AE574+AI574+AM574+AQ574+AU574+AY574+BC574</f>
        <v>1.38</v>
      </c>
      <c r="D574" s="51">
        <f>T574+X574+AB574+AF574+AJ574+AN574+AR574+AV574+AZ574+BD574</f>
        <v>2</v>
      </c>
      <c r="E574" s="305">
        <f>100*(C574/D574)</f>
        <v>69</v>
      </c>
      <c r="F574" s="239"/>
      <c r="G574" s="266"/>
      <c r="H574" s="289"/>
      <c r="I574" s="115"/>
      <c r="J574" s="116"/>
      <c r="K574" s="276"/>
      <c r="L574" s="122"/>
      <c r="M574" s="121"/>
      <c r="N574" s="435"/>
      <c r="O574" s="632">
        <f>C574+F574+I574+L574</f>
        <v>1.38</v>
      </c>
      <c r="P574" s="392">
        <f>D574+G574+J574+M574</f>
        <v>2</v>
      </c>
      <c r="Q574" s="391">
        <f>100*O574/P574</f>
        <v>69</v>
      </c>
      <c r="R574" s="176"/>
      <c r="S574" s="439"/>
      <c r="T574" s="439"/>
      <c r="U574" s="518"/>
      <c r="V574" s="176"/>
      <c r="W574" s="59"/>
      <c r="X574" s="66"/>
      <c r="Y574" s="124"/>
      <c r="Z574" s="176"/>
      <c r="AA574" s="59"/>
      <c r="AB574" s="66"/>
      <c r="AC574" s="56"/>
      <c r="AD574" s="13"/>
      <c r="AE574" s="59"/>
      <c r="AF574" s="132"/>
      <c r="AG574" s="56"/>
      <c r="AH574" s="11"/>
      <c r="AI574" s="54"/>
      <c r="AJ574" s="55"/>
      <c r="AK574" s="57"/>
      <c r="AL574" s="13"/>
      <c r="AM574" s="54"/>
      <c r="AN574" s="55"/>
      <c r="AO574" s="56"/>
      <c r="AP574" s="16" t="s">
        <v>165</v>
      </c>
      <c r="AQ574" s="54">
        <v>0.38</v>
      </c>
      <c r="AR574" s="55">
        <v>1</v>
      </c>
      <c r="AS574" s="56">
        <v>0.38</v>
      </c>
      <c r="AT574" s="13"/>
      <c r="AU574" s="54"/>
      <c r="AV574" s="55"/>
      <c r="AW574" s="56"/>
      <c r="AX574" s="16" t="s">
        <v>165</v>
      </c>
      <c r="AY574" s="54">
        <v>1</v>
      </c>
      <c r="AZ574" s="62">
        <v>1</v>
      </c>
      <c r="BA574" s="56">
        <v>1</v>
      </c>
      <c r="BB574" s="18"/>
      <c r="BC574" s="126"/>
      <c r="BD574" s="66"/>
      <c r="BE574" s="56"/>
      <c r="BF574" s="169"/>
      <c r="BG574" s="189"/>
      <c r="BH574" s="189"/>
      <c r="BI574" s="190"/>
    </row>
    <row r="575" spans="1:61" s="188" customFormat="1" ht="12.75" customHeight="1">
      <c r="A575" s="547">
        <v>0.5</v>
      </c>
      <c r="B575" s="4" t="s">
        <v>189</v>
      </c>
      <c r="C575" s="49">
        <f>AE575+AI575+AM575+AQ575+AU575</f>
        <v>0.95</v>
      </c>
      <c r="D575" s="51">
        <f>AF575+AJ575+AN575+AR575+AV575+AZ575+BD575</f>
        <v>2</v>
      </c>
      <c r="E575" s="305">
        <f>100*(C575/D575)</f>
        <v>47.5</v>
      </c>
      <c r="F575" s="103">
        <v>0.18</v>
      </c>
      <c r="G575" s="212">
        <v>1</v>
      </c>
      <c r="H575" s="283">
        <f>100*(F575/G575)</f>
        <v>18</v>
      </c>
      <c r="I575" s="115"/>
      <c r="J575" s="116"/>
      <c r="K575" s="276"/>
      <c r="L575" s="122"/>
      <c r="M575" s="121"/>
      <c r="N575" s="435"/>
      <c r="O575" s="632">
        <f>C575+F575+I575+L575</f>
        <v>1.13</v>
      </c>
      <c r="P575" s="392">
        <f>D575+G575+J575+M575</f>
        <v>3</v>
      </c>
      <c r="Q575" s="391">
        <f>100*O575/P575</f>
        <v>37.666666666666664</v>
      </c>
      <c r="R575" s="176"/>
      <c r="S575" s="439"/>
      <c r="T575" s="439"/>
      <c r="U575" s="518"/>
      <c r="V575" s="176"/>
      <c r="W575" s="59"/>
      <c r="X575" s="66"/>
      <c r="Y575" s="124"/>
      <c r="Z575" s="176"/>
      <c r="AA575" s="59"/>
      <c r="AB575" s="66"/>
      <c r="AC575" s="56"/>
      <c r="AD575" s="13"/>
      <c r="AE575" s="59"/>
      <c r="AF575" s="132"/>
      <c r="AG575" s="56"/>
      <c r="AH575" s="11"/>
      <c r="AI575" s="54"/>
      <c r="AJ575" s="55"/>
      <c r="AK575" s="57"/>
      <c r="AL575" s="16" t="s">
        <v>165</v>
      </c>
      <c r="AM575" s="54">
        <v>0.95</v>
      </c>
      <c r="AN575" s="55">
        <v>1</v>
      </c>
      <c r="AO575" s="56">
        <v>0.95</v>
      </c>
      <c r="AP575" s="13"/>
      <c r="AQ575" s="54"/>
      <c r="AR575" s="55"/>
      <c r="AS575" s="56"/>
      <c r="AT575" s="13"/>
      <c r="AU575" s="54"/>
      <c r="AV575" s="55"/>
      <c r="AW575" s="56"/>
      <c r="AX575" s="14" t="s">
        <v>163</v>
      </c>
      <c r="AY575" s="54">
        <v>0.18</v>
      </c>
      <c r="AZ575" s="62">
        <v>1</v>
      </c>
      <c r="BA575" s="56">
        <v>0.18</v>
      </c>
      <c r="BB575" s="18"/>
      <c r="BC575" s="126"/>
      <c r="BD575" s="66"/>
      <c r="BE575" s="56"/>
      <c r="BF575" s="169"/>
      <c r="BG575" s="189"/>
      <c r="BH575" s="189"/>
      <c r="BI575" s="190"/>
    </row>
    <row r="576" spans="1:61" s="193" customFormat="1" ht="12.75" customHeight="1">
      <c r="A576" s="546">
        <v>0.5</v>
      </c>
      <c r="B576" s="3" t="s">
        <v>638</v>
      </c>
      <c r="C576" s="49">
        <f>S576+W576+AA576+AE576+AI576+AM576+AQ576+AU576+AY576+BC576</f>
        <v>0.5</v>
      </c>
      <c r="D576" s="51">
        <f>T576+X576+AB576+AF576+AJ576+AN576+AR576+AV576+AZ576+BD576</f>
        <v>1</v>
      </c>
      <c r="E576" s="305">
        <f>100*(C576/D576)</f>
        <v>50</v>
      </c>
      <c r="F576" s="239"/>
      <c r="G576" s="266"/>
      <c r="H576" s="303"/>
      <c r="I576" s="273"/>
      <c r="J576" s="405"/>
      <c r="K576" s="274"/>
      <c r="L576" s="286"/>
      <c r="M576" s="257"/>
      <c r="N576" s="436"/>
      <c r="O576" s="632">
        <f>C576+F576+I576+L576</f>
        <v>0.5</v>
      </c>
      <c r="P576" s="392">
        <f>D576+G576+J576+M576</f>
        <v>1</v>
      </c>
      <c r="Q576" s="391">
        <f>100*O576/P576</f>
        <v>50</v>
      </c>
      <c r="R576" s="176"/>
      <c r="S576" s="439"/>
      <c r="T576" s="439"/>
      <c r="U576" s="518"/>
      <c r="V576" s="176"/>
      <c r="W576" s="59"/>
      <c r="X576" s="66"/>
      <c r="Y576" s="124"/>
      <c r="Z576" s="176"/>
      <c r="AA576" s="59"/>
      <c r="AB576" s="66"/>
      <c r="AC576" s="56"/>
      <c r="AD576" s="136"/>
      <c r="AE576" s="67"/>
      <c r="AF576" s="54"/>
      <c r="AG576" s="352"/>
      <c r="AH576" s="140"/>
      <c r="AI576" s="67"/>
      <c r="AJ576" s="79"/>
      <c r="AK576" s="200"/>
      <c r="AL576" s="196"/>
      <c r="AM576" s="192"/>
      <c r="AN576" s="192"/>
      <c r="AO576" s="197"/>
      <c r="AP576" s="196"/>
      <c r="AQ576" s="192"/>
      <c r="AR576" s="192"/>
      <c r="AS576" s="142"/>
      <c r="AT576" s="136"/>
      <c r="AU576" s="61"/>
      <c r="AV576" s="79"/>
      <c r="AW576" s="197"/>
      <c r="AX576" s="125"/>
      <c r="AY576" s="54"/>
      <c r="AZ576" s="62"/>
      <c r="BA576" s="68"/>
      <c r="BB576" s="16" t="s">
        <v>165</v>
      </c>
      <c r="BC576" s="126">
        <v>0.5</v>
      </c>
      <c r="BD576" s="128">
        <v>1</v>
      </c>
      <c r="BE576" s="68">
        <v>0.5</v>
      </c>
      <c r="BF576" s="196"/>
      <c r="BG576" s="192"/>
      <c r="BH576" s="192"/>
      <c r="BI576" s="197"/>
    </row>
    <row r="577" spans="1:61" s="209" customFormat="1" ht="12.75" customHeight="1">
      <c r="A577" s="546">
        <v>0.5</v>
      </c>
      <c r="B577" s="7" t="s">
        <v>599</v>
      </c>
      <c r="C577" s="49">
        <f>S577+W577+AA577+AE577+AI577+AM577+AQ577+AU577+AY577+BC577</f>
        <v>0.16</v>
      </c>
      <c r="D577" s="51">
        <f>T577+X577+AB577+AF577+AJ577+AN577+AR577+AV577+AZ577+BD577</f>
        <v>1</v>
      </c>
      <c r="E577" s="305">
        <f>100*(C577/D577)</f>
        <v>16</v>
      </c>
      <c r="F577" s="239"/>
      <c r="G577" s="266"/>
      <c r="H577" s="303"/>
      <c r="I577" s="275"/>
      <c r="J577" s="405"/>
      <c r="K577" s="274"/>
      <c r="L577" s="286"/>
      <c r="M577" s="170"/>
      <c r="N577" s="436"/>
      <c r="O577" s="632">
        <f>C577+F577+I577+L577</f>
        <v>0.16</v>
      </c>
      <c r="P577" s="392">
        <f>D577+G577+J577+M577</f>
        <v>1</v>
      </c>
      <c r="Q577" s="391">
        <f>100*O577/P577</f>
        <v>16</v>
      </c>
      <c r="R577" s="176"/>
      <c r="S577" s="439"/>
      <c r="T577" s="439"/>
      <c r="U577" s="518"/>
      <c r="V577" s="176"/>
      <c r="W577" s="59"/>
      <c r="X577" s="66"/>
      <c r="Y577" s="124"/>
      <c r="Z577" s="176"/>
      <c r="AA577" s="59"/>
      <c r="AB577" s="66"/>
      <c r="AC577" s="56"/>
      <c r="AD577" s="136"/>
      <c r="AE577" s="67"/>
      <c r="AF577" s="54"/>
      <c r="AG577" s="352"/>
      <c r="AH577" s="140"/>
      <c r="AI577" s="67"/>
      <c r="AJ577" s="79"/>
      <c r="AK577" s="828"/>
      <c r="AL577" s="204"/>
      <c r="AM577" s="203"/>
      <c r="AN577" s="203"/>
      <c r="AO577" s="202"/>
      <c r="AP577" s="204"/>
      <c r="AQ577" s="203"/>
      <c r="AR577" s="203"/>
      <c r="AS577" s="142"/>
      <c r="AT577" s="136"/>
      <c r="AU577" s="61"/>
      <c r="AV577" s="79"/>
      <c r="AW577" s="202"/>
      <c r="AX577" s="16" t="s">
        <v>165</v>
      </c>
      <c r="AY577" s="54">
        <v>0.16</v>
      </c>
      <c r="AZ577" s="62">
        <v>1</v>
      </c>
      <c r="BA577" s="68">
        <v>0.16</v>
      </c>
      <c r="BB577" s="125"/>
      <c r="BC577" s="126"/>
      <c r="BD577" s="128"/>
      <c r="BE577" s="68"/>
      <c r="BF577" s="204"/>
      <c r="BG577" s="203"/>
      <c r="BH577" s="203"/>
      <c r="BI577" s="202"/>
    </row>
    <row r="578" spans="1:61" s="188" customFormat="1" ht="12.75" customHeight="1">
      <c r="A578" s="546">
        <v>0.5</v>
      </c>
      <c r="B578" s="3" t="s">
        <v>264</v>
      </c>
      <c r="C578" s="49">
        <f>S578+W578+AA578+AE578+AI578+AM578+AQ578+AU578+AY578+BC578</f>
        <v>1.06</v>
      </c>
      <c r="D578" s="51">
        <f>T578+X578+AB578+AF578+AJ578+AN578+AR578+AV578+AZ578+BD578</f>
        <v>2</v>
      </c>
      <c r="E578" s="305">
        <f>100*(C578/D578)</f>
        <v>53</v>
      </c>
      <c r="F578" s="239"/>
      <c r="G578" s="266"/>
      <c r="H578" s="289"/>
      <c r="I578" s="115"/>
      <c r="J578" s="116"/>
      <c r="K578" s="276"/>
      <c r="L578" s="122"/>
      <c r="M578" s="121"/>
      <c r="N578" s="435"/>
      <c r="O578" s="632">
        <f>C578+F578+I578+L578</f>
        <v>1.06</v>
      </c>
      <c r="P578" s="392">
        <f>D578+G578+J578+M578</f>
        <v>2</v>
      </c>
      <c r="Q578" s="391">
        <f>100*O578/P578</f>
        <v>53</v>
      </c>
      <c r="R578" s="176"/>
      <c r="S578" s="439"/>
      <c r="T578" s="439"/>
      <c r="U578" s="518"/>
      <c r="V578" s="176"/>
      <c r="W578" s="59"/>
      <c r="X578" s="66"/>
      <c r="Y578" s="124"/>
      <c r="Z578" s="176"/>
      <c r="AA578" s="59"/>
      <c r="AB578" s="66"/>
      <c r="AC578" s="56"/>
      <c r="AD578" s="13"/>
      <c r="AE578" s="59"/>
      <c r="AF578" s="132"/>
      <c r="AG578" s="56"/>
      <c r="AH578" s="11"/>
      <c r="AI578" s="54"/>
      <c r="AJ578" s="55"/>
      <c r="AK578" s="57"/>
      <c r="AL578" s="13"/>
      <c r="AM578" s="54"/>
      <c r="AN578" s="55"/>
      <c r="AO578" s="56"/>
      <c r="AP578" s="13"/>
      <c r="AQ578" s="54"/>
      <c r="AR578" s="55"/>
      <c r="AS578" s="56"/>
      <c r="AT578" s="13"/>
      <c r="AU578" s="54"/>
      <c r="AV578" s="55"/>
      <c r="AW578" s="56"/>
      <c r="AX578" s="16" t="s">
        <v>165</v>
      </c>
      <c r="AY578" s="54">
        <v>0.28</v>
      </c>
      <c r="AZ578" s="62">
        <v>1</v>
      </c>
      <c r="BA578" s="56">
        <v>0.28</v>
      </c>
      <c r="BB578" s="16" t="s">
        <v>165</v>
      </c>
      <c r="BC578" s="126">
        <v>0.78</v>
      </c>
      <c r="BD578" s="65">
        <v>1</v>
      </c>
      <c r="BE578" s="56">
        <v>0.78</v>
      </c>
      <c r="BF578" s="169"/>
      <c r="BG578" s="189"/>
      <c r="BH578" s="189"/>
      <c r="BI578" s="190"/>
    </row>
    <row r="579" spans="1:61" s="188" customFormat="1" ht="12.75" customHeight="1">
      <c r="A579" s="546">
        <v>0.5</v>
      </c>
      <c r="B579" s="4" t="s">
        <v>296</v>
      </c>
      <c r="C579" s="49">
        <f>S579+W579+AA579+AE579+AI579+AM579+AQ579+AU579+AY579+BC579</f>
        <v>1.68</v>
      </c>
      <c r="D579" s="51">
        <f>T579+X579+AB579+AF579+AJ579+AN579+AR579+AV579+AZ579+BD579</f>
        <v>3</v>
      </c>
      <c r="E579" s="305">
        <f>100*(C579/D579)</f>
        <v>55.99999999999999</v>
      </c>
      <c r="F579" s="239"/>
      <c r="G579" s="266"/>
      <c r="H579" s="289"/>
      <c r="I579" s="115"/>
      <c r="J579" s="116"/>
      <c r="K579" s="276"/>
      <c r="L579" s="122"/>
      <c r="M579" s="121"/>
      <c r="N579" s="435"/>
      <c r="O579" s="632">
        <f>C579+F579+I579+L579</f>
        <v>1.68</v>
      </c>
      <c r="P579" s="392">
        <f>D579+G579+J579+M579</f>
        <v>3</v>
      </c>
      <c r="Q579" s="391">
        <f>100*O579/P579</f>
        <v>56</v>
      </c>
      <c r="R579" s="176"/>
      <c r="S579" s="439"/>
      <c r="T579" s="439"/>
      <c r="U579" s="518"/>
      <c r="V579" s="176"/>
      <c r="W579" s="59"/>
      <c r="X579" s="66"/>
      <c r="Y579" s="124"/>
      <c r="Z579" s="176"/>
      <c r="AA579" s="59"/>
      <c r="AB579" s="66"/>
      <c r="AC579" s="56"/>
      <c r="AD579" s="18"/>
      <c r="AE579" s="59"/>
      <c r="AF579" s="132"/>
      <c r="AG579" s="56"/>
      <c r="AH579" s="11"/>
      <c r="AI579" s="54"/>
      <c r="AJ579" s="55"/>
      <c r="AK579" s="57"/>
      <c r="AL579" s="13"/>
      <c r="AM579" s="54"/>
      <c r="AN579" s="55"/>
      <c r="AO579" s="56"/>
      <c r="AP579" s="16" t="s">
        <v>165</v>
      </c>
      <c r="AQ579" s="54">
        <v>0.83</v>
      </c>
      <c r="AR579" s="55">
        <v>1</v>
      </c>
      <c r="AS579" s="56">
        <v>0.83</v>
      </c>
      <c r="AT579" s="13"/>
      <c r="AU579" s="54"/>
      <c r="AV579" s="55"/>
      <c r="AW579" s="56"/>
      <c r="AX579" s="16" t="s">
        <v>165</v>
      </c>
      <c r="AY579" s="54">
        <v>0.85</v>
      </c>
      <c r="AZ579" s="62">
        <v>2</v>
      </c>
      <c r="BA579" s="56">
        <v>0.43</v>
      </c>
      <c r="BB579" s="13"/>
      <c r="BC579" s="126"/>
      <c r="BD579" s="65"/>
      <c r="BE579" s="56"/>
      <c r="BF579" s="169"/>
      <c r="BG579" s="189"/>
      <c r="BH579" s="189"/>
      <c r="BI579" s="190"/>
    </row>
    <row r="580" spans="1:61" s="188" customFormat="1" ht="12.75" customHeight="1">
      <c r="A580" s="547">
        <v>0.5</v>
      </c>
      <c r="B580" s="4" t="s">
        <v>99</v>
      </c>
      <c r="C580" s="49">
        <f>S580+W580+AA580+AE580+AI580+AM580+AQ580+AU580+AY580+BC580</f>
        <v>5.039999999999999</v>
      </c>
      <c r="D580" s="51">
        <f>T580+X580+AB580+AF580+AJ580+AN580+AR580+AV580+AZ580+BD580</f>
        <v>8</v>
      </c>
      <c r="E580" s="305">
        <f>100*(C580/D580)</f>
        <v>62.999999999999986</v>
      </c>
      <c r="F580" s="239"/>
      <c r="G580" s="266"/>
      <c r="H580" s="289"/>
      <c r="I580" s="115"/>
      <c r="J580" s="116"/>
      <c r="K580" s="276"/>
      <c r="L580" s="122"/>
      <c r="M580" s="121"/>
      <c r="N580" s="435"/>
      <c r="O580" s="632">
        <f>C580+F580+I580+L580</f>
        <v>5.039999999999999</v>
      </c>
      <c r="P580" s="392">
        <f>D580+G580+J580+M580</f>
        <v>8</v>
      </c>
      <c r="Q580" s="391">
        <f>100*O580/P580</f>
        <v>62.999999999999986</v>
      </c>
      <c r="R580" s="176"/>
      <c r="S580" s="439"/>
      <c r="T580" s="439"/>
      <c r="U580" s="518"/>
      <c r="V580" s="176"/>
      <c r="W580" s="59"/>
      <c r="X580" s="66"/>
      <c r="Y580" s="124"/>
      <c r="Z580" s="176"/>
      <c r="AA580" s="59"/>
      <c r="AB580" s="66"/>
      <c r="AC580" s="56"/>
      <c r="AD580" s="13"/>
      <c r="AE580" s="59"/>
      <c r="AF580" s="132"/>
      <c r="AG580" s="56"/>
      <c r="AH580" s="11"/>
      <c r="AI580" s="54"/>
      <c r="AJ580" s="55"/>
      <c r="AK580" s="57"/>
      <c r="AL580" s="16" t="s">
        <v>165</v>
      </c>
      <c r="AM580" s="54">
        <v>0.58</v>
      </c>
      <c r="AN580" s="55">
        <v>1</v>
      </c>
      <c r="AO580" s="56">
        <v>0.58</v>
      </c>
      <c r="AP580" s="16" t="s">
        <v>165</v>
      </c>
      <c r="AQ580" s="54">
        <v>1.39</v>
      </c>
      <c r="AR580" s="55">
        <v>2</v>
      </c>
      <c r="AS580" s="56">
        <v>0.7</v>
      </c>
      <c r="AT580" s="16" t="s">
        <v>165</v>
      </c>
      <c r="AU580" s="54">
        <v>0.77</v>
      </c>
      <c r="AV580" s="55">
        <v>1</v>
      </c>
      <c r="AW580" s="56">
        <v>0.77</v>
      </c>
      <c r="AX580" s="16" t="s">
        <v>165</v>
      </c>
      <c r="AY580" s="54">
        <v>2.3</v>
      </c>
      <c r="AZ580" s="62">
        <v>4</v>
      </c>
      <c r="BA580" s="56">
        <v>0.58</v>
      </c>
      <c r="BB580" s="13"/>
      <c r="BC580" s="126"/>
      <c r="BD580" s="65"/>
      <c r="BE580" s="56"/>
      <c r="BF580" s="169"/>
      <c r="BG580" s="189"/>
      <c r="BH580" s="189"/>
      <c r="BI580" s="190"/>
    </row>
    <row r="581" spans="1:61" s="205" customFormat="1" ht="12.75" customHeight="1">
      <c r="A581" s="546">
        <v>0.5</v>
      </c>
      <c r="B581" s="3" t="s">
        <v>639</v>
      </c>
      <c r="C581" s="49">
        <f>S581+W581+AA581+AE581+AI581+AM581+AQ581+AU581+AY581+BC581</f>
        <v>0.78</v>
      </c>
      <c r="D581" s="51">
        <f>T581+X581+AB581+AF581+AJ581+AN581+AR581+AV581+AZ581+BD581</f>
        <v>1</v>
      </c>
      <c r="E581" s="305">
        <f>100*(C581/D581)</f>
        <v>78</v>
      </c>
      <c r="F581" s="239"/>
      <c r="G581" s="266"/>
      <c r="H581" s="303"/>
      <c r="I581" s="273"/>
      <c r="J581" s="405"/>
      <c r="K581" s="274"/>
      <c r="L581" s="286"/>
      <c r="M581" s="257"/>
      <c r="N581" s="436"/>
      <c r="O581" s="632">
        <f>C581+F581+I581+L581</f>
        <v>0.78</v>
      </c>
      <c r="P581" s="392">
        <f>D581+G581+J581+M581</f>
        <v>1</v>
      </c>
      <c r="Q581" s="391">
        <f>100*O581/P581</f>
        <v>78</v>
      </c>
      <c r="R581" s="176"/>
      <c r="S581" s="439"/>
      <c r="T581" s="439"/>
      <c r="U581" s="518"/>
      <c r="V581" s="176"/>
      <c r="W581" s="59"/>
      <c r="X581" s="66"/>
      <c r="Y581" s="124"/>
      <c r="Z581" s="176"/>
      <c r="AA581" s="59"/>
      <c r="AB581" s="66"/>
      <c r="AC581" s="56"/>
      <c r="AD581" s="136"/>
      <c r="AE581" s="67"/>
      <c r="AF581" s="54"/>
      <c r="AG581" s="352"/>
      <c r="AH581" s="140"/>
      <c r="AI581" s="67"/>
      <c r="AJ581" s="79"/>
      <c r="AK581" s="828"/>
      <c r="AL581" s="204"/>
      <c r="AM581" s="203"/>
      <c r="AN581" s="203"/>
      <c r="AO581" s="202"/>
      <c r="AP581" s="204"/>
      <c r="AQ581" s="203"/>
      <c r="AR581" s="203"/>
      <c r="AS581" s="142"/>
      <c r="AT581" s="136"/>
      <c r="AU581" s="61"/>
      <c r="AV581" s="79"/>
      <c r="AW581" s="202"/>
      <c r="AX581" s="125"/>
      <c r="AY581" s="54"/>
      <c r="AZ581" s="62"/>
      <c r="BA581" s="68"/>
      <c r="BB581" s="16" t="s">
        <v>165</v>
      </c>
      <c r="BC581" s="126">
        <v>0.78</v>
      </c>
      <c r="BD581" s="128">
        <v>1</v>
      </c>
      <c r="BE581" s="68">
        <v>0.78</v>
      </c>
      <c r="BF581" s="204"/>
      <c r="BG581" s="203"/>
      <c r="BH581" s="203"/>
      <c r="BI581" s="202"/>
    </row>
    <row r="582" spans="1:61" s="193" customFormat="1" ht="12.75" customHeight="1">
      <c r="A582" s="546">
        <v>0.5</v>
      </c>
      <c r="B582" s="7" t="s">
        <v>600</v>
      </c>
      <c r="C582" s="49">
        <f>S582+W582+AA582+AE582+AI582+AM582+AQ582+AU582+AY582+BC582</f>
        <v>0.65</v>
      </c>
      <c r="D582" s="51">
        <f>T582+X582+AB582+AF582+AJ582+AN582+AR582+AV582+AZ582+BD582</f>
        <v>1</v>
      </c>
      <c r="E582" s="305">
        <f>100*(C582/D582)</f>
        <v>65</v>
      </c>
      <c r="F582" s="239"/>
      <c r="G582" s="266"/>
      <c r="H582" s="303"/>
      <c r="I582" s="273"/>
      <c r="J582" s="405"/>
      <c r="K582" s="274"/>
      <c r="L582" s="286"/>
      <c r="M582" s="257"/>
      <c r="N582" s="436"/>
      <c r="O582" s="632">
        <f>C582+F582+I582+L582</f>
        <v>0.65</v>
      </c>
      <c r="P582" s="392">
        <f>D582+G582+J582+M582</f>
        <v>1</v>
      </c>
      <c r="Q582" s="391">
        <f>100*O582/P582</f>
        <v>65</v>
      </c>
      <c r="R582" s="176"/>
      <c r="S582" s="439"/>
      <c r="T582" s="439"/>
      <c r="U582" s="518"/>
      <c r="V582" s="176"/>
      <c r="W582" s="59"/>
      <c r="X582" s="66"/>
      <c r="Y582" s="124"/>
      <c r="Z582" s="176"/>
      <c r="AA582" s="59"/>
      <c r="AB582" s="66"/>
      <c r="AC582" s="56"/>
      <c r="AD582" s="136"/>
      <c r="AE582" s="67"/>
      <c r="AF582" s="54"/>
      <c r="AG582" s="352"/>
      <c r="AH582" s="140"/>
      <c r="AI582" s="67"/>
      <c r="AJ582" s="79"/>
      <c r="AK582" s="200"/>
      <c r="AL582" s="196"/>
      <c r="AM582" s="192"/>
      <c r="AN582" s="192"/>
      <c r="AO582" s="197"/>
      <c r="AP582" s="196"/>
      <c r="AQ582" s="192"/>
      <c r="AR582" s="192"/>
      <c r="AS582" s="142"/>
      <c r="AT582" s="136"/>
      <c r="AU582" s="61"/>
      <c r="AV582" s="79"/>
      <c r="AW582" s="197"/>
      <c r="AX582" s="16" t="s">
        <v>165</v>
      </c>
      <c r="AY582" s="54">
        <v>0.65</v>
      </c>
      <c r="AZ582" s="62">
        <v>1</v>
      </c>
      <c r="BA582" s="68">
        <v>0.65</v>
      </c>
      <c r="BB582" s="131"/>
      <c r="BC582" s="126"/>
      <c r="BD582" s="132"/>
      <c r="BE582" s="68"/>
      <c r="BF582" s="196"/>
      <c r="BG582" s="192"/>
      <c r="BH582" s="192"/>
      <c r="BI582" s="197"/>
    </row>
    <row r="583" spans="1:61" s="195" customFormat="1" ht="12.75" customHeight="1">
      <c r="A583" s="546">
        <v>0.5</v>
      </c>
      <c r="B583" s="91" t="s">
        <v>477</v>
      </c>
      <c r="C583" s="49">
        <f>S583+W583+AA583+AE583+AI583+AM583+AQ583+AU583+AY583+BC583</f>
        <v>0.55</v>
      </c>
      <c r="D583" s="51">
        <f>T583+X583+AB583+AF583+AJ583+AN583+AR583+AV583+AZ583+BD583</f>
        <v>1</v>
      </c>
      <c r="E583" s="305">
        <f>100*(C583/D583)</f>
        <v>55.00000000000001</v>
      </c>
      <c r="F583" s="239"/>
      <c r="G583" s="266"/>
      <c r="H583" s="289"/>
      <c r="I583" s="291"/>
      <c r="J583" s="411"/>
      <c r="K583" s="282"/>
      <c r="L583" s="291"/>
      <c r="M583" s="281"/>
      <c r="N583" s="282"/>
      <c r="O583" s="632">
        <f>C583+F583+I583+L583</f>
        <v>0.55</v>
      </c>
      <c r="P583" s="392">
        <f>D583+G583+J583+M583</f>
        <v>1</v>
      </c>
      <c r="Q583" s="391">
        <f>100*O583/P583</f>
        <v>55.00000000000001</v>
      </c>
      <c r="R583" s="176"/>
      <c r="S583" s="439"/>
      <c r="T583" s="439"/>
      <c r="U583" s="518"/>
      <c r="V583" s="176"/>
      <c r="W583" s="59"/>
      <c r="X583" s="66"/>
      <c r="Y583" s="124"/>
      <c r="Z583" s="176"/>
      <c r="AA583" s="59"/>
      <c r="AB583" s="66"/>
      <c r="AC583" s="56"/>
      <c r="AD583" s="16" t="s">
        <v>165</v>
      </c>
      <c r="AE583" s="126">
        <v>0.55</v>
      </c>
      <c r="AF583" s="128">
        <v>1</v>
      </c>
      <c r="AG583" s="68">
        <f>AE583/AF583</f>
        <v>0.55</v>
      </c>
      <c r="AH583" s="150"/>
      <c r="AI583" s="129"/>
      <c r="AJ583" s="129"/>
      <c r="AK583" s="147"/>
      <c r="AL583" s="130"/>
      <c r="AM583" s="129"/>
      <c r="AN583" s="129"/>
      <c r="AO583" s="149"/>
      <c r="AP583" s="130"/>
      <c r="AQ583" s="129"/>
      <c r="AR583" s="129"/>
      <c r="AS583" s="149"/>
      <c r="AT583" s="130"/>
      <c r="AU583" s="129"/>
      <c r="AV583" s="129"/>
      <c r="AW583" s="197"/>
      <c r="AX583" s="196"/>
      <c r="AY583" s="192"/>
      <c r="AZ583" s="676"/>
      <c r="BA583" s="197"/>
      <c r="BB583" s="196"/>
      <c r="BC583" s="192"/>
      <c r="BD583" s="203"/>
      <c r="BE583" s="197"/>
      <c r="BF583" s="196"/>
      <c r="BG583" s="192"/>
      <c r="BH583" s="192"/>
      <c r="BI583" s="197"/>
    </row>
    <row r="584" spans="1:61" s="193" customFormat="1" ht="12.75" customHeight="1">
      <c r="A584" s="546">
        <v>0.5</v>
      </c>
      <c r="B584" s="91" t="s">
        <v>665</v>
      </c>
      <c r="C584" s="49">
        <f>S584+W584+AA584+AE584+AI584+AM584+AQ584+AU584+AY584+BC584</f>
        <v>0.25</v>
      </c>
      <c r="D584" s="51">
        <f>T584+X584+AB584+AF584+AJ584+AN584+AR584+AV584+AZ584+BD584</f>
        <v>1</v>
      </c>
      <c r="E584" s="305">
        <f>100*(C584/D584)</f>
        <v>25</v>
      </c>
      <c r="F584" s="239"/>
      <c r="G584" s="266"/>
      <c r="H584" s="289"/>
      <c r="I584" s="291"/>
      <c r="J584" s="411"/>
      <c r="K584" s="282"/>
      <c r="L584" s="291"/>
      <c r="M584" s="281"/>
      <c r="N584" s="282"/>
      <c r="O584" s="632">
        <f>C584+F584+I584+L584</f>
        <v>0.25</v>
      </c>
      <c r="P584" s="392">
        <f>D584+G584+J584+M584</f>
        <v>1</v>
      </c>
      <c r="Q584" s="391">
        <f>100*O584/P584</f>
        <v>25</v>
      </c>
      <c r="R584" s="176"/>
      <c r="S584" s="439"/>
      <c r="T584" s="439"/>
      <c r="U584" s="518"/>
      <c r="V584" s="176"/>
      <c r="W584" s="59"/>
      <c r="X584" s="66"/>
      <c r="Y584" s="124"/>
      <c r="Z584" s="176"/>
      <c r="AA584" s="59"/>
      <c r="AB584" s="66"/>
      <c r="AC584" s="56"/>
      <c r="AD584" s="185" t="s">
        <v>165</v>
      </c>
      <c r="AE584" s="126">
        <v>0.25</v>
      </c>
      <c r="AF584" s="128">
        <v>1</v>
      </c>
      <c r="AG584" s="68">
        <f>AE584/AF584</f>
        <v>0.25</v>
      </c>
      <c r="AH584" s="150"/>
      <c r="AI584" s="129"/>
      <c r="AJ584" s="129"/>
      <c r="AK584" s="147"/>
      <c r="AL584" s="130"/>
      <c r="AM584" s="129"/>
      <c r="AN584" s="129"/>
      <c r="AO584" s="149"/>
      <c r="AP584" s="130"/>
      <c r="AQ584" s="129"/>
      <c r="AR584" s="129"/>
      <c r="AS584" s="149"/>
      <c r="AT584" s="130"/>
      <c r="AU584" s="129"/>
      <c r="AV584" s="129"/>
      <c r="AW584" s="197"/>
      <c r="AX584" s="196"/>
      <c r="AY584" s="192"/>
      <c r="AZ584" s="676"/>
      <c r="BA584" s="197"/>
      <c r="BB584" s="196"/>
      <c r="BC584" s="192"/>
      <c r="BD584" s="203"/>
      <c r="BE584" s="197"/>
      <c r="BF584" s="196"/>
      <c r="BG584" s="192"/>
      <c r="BH584" s="192"/>
      <c r="BI584" s="197"/>
    </row>
    <row r="585" spans="1:61" s="187" customFormat="1" ht="12.75" customHeight="1">
      <c r="A585" s="546">
        <v>0.5</v>
      </c>
      <c r="B585" s="3" t="s">
        <v>115</v>
      </c>
      <c r="C585" s="49">
        <f>S585+W585+AA585+AE585+AI585+AM585+AQ585+AU585+AY585+BC585</f>
        <v>1.25</v>
      </c>
      <c r="D585" s="51">
        <f>T585+X585+AB585+AF585+AJ585+AN585+AR585+AV585+AZ585+BD585</f>
        <v>2</v>
      </c>
      <c r="E585" s="305">
        <f>100*(C585/D585)</f>
        <v>62.5</v>
      </c>
      <c r="F585" s="239"/>
      <c r="G585" s="266"/>
      <c r="H585" s="289"/>
      <c r="I585" s="115"/>
      <c r="J585" s="116"/>
      <c r="K585" s="276"/>
      <c r="L585" s="122"/>
      <c r="M585" s="121"/>
      <c r="N585" s="435"/>
      <c r="O585" s="632">
        <f>C585+F585+I585+L585</f>
        <v>1.25</v>
      </c>
      <c r="P585" s="392">
        <f>D585+G585+J585+M585</f>
        <v>2</v>
      </c>
      <c r="Q585" s="391">
        <f>100*O585/P585</f>
        <v>62.5</v>
      </c>
      <c r="R585" s="176"/>
      <c r="S585" s="439"/>
      <c r="T585" s="439"/>
      <c r="U585" s="518"/>
      <c r="V585" s="176"/>
      <c r="W585" s="59"/>
      <c r="X585" s="66"/>
      <c r="Y585" s="124"/>
      <c r="Z585" s="176"/>
      <c r="AA585" s="59"/>
      <c r="AB585" s="66"/>
      <c r="AC585" s="56"/>
      <c r="AD585" s="13"/>
      <c r="AE585" s="59"/>
      <c r="AF585" s="132"/>
      <c r="AG585" s="56"/>
      <c r="AH585" s="11"/>
      <c r="AI585" s="54"/>
      <c r="AJ585" s="55"/>
      <c r="AK585" s="57"/>
      <c r="AL585" s="16" t="s">
        <v>165</v>
      </c>
      <c r="AM585" s="54">
        <v>0.58</v>
      </c>
      <c r="AN585" s="55">
        <v>1</v>
      </c>
      <c r="AO585" s="56">
        <v>0.58</v>
      </c>
      <c r="AP585" s="16" t="s">
        <v>165</v>
      </c>
      <c r="AQ585" s="54">
        <v>0.67</v>
      </c>
      <c r="AR585" s="55">
        <v>1</v>
      </c>
      <c r="AS585" s="56">
        <v>0.67</v>
      </c>
      <c r="AT585" s="13"/>
      <c r="AU585" s="54"/>
      <c r="AV585" s="55"/>
      <c r="AW585" s="56"/>
      <c r="AX585" s="13"/>
      <c r="AY585" s="54"/>
      <c r="AZ585" s="62"/>
      <c r="BA585" s="56"/>
      <c r="BB585" s="20"/>
      <c r="BC585" s="652"/>
      <c r="BD585" s="65"/>
      <c r="BE585" s="56"/>
      <c r="BF585" s="169"/>
      <c r="BG585" s="189"/>
      <c r="BH585" s="189"/>
      <c r="BI585" s="190"/>
    </row>
    <row r="586" spans="1:61" s="188" customFormat="1" ht="12.75" customHeight="1">
      <c r="A586" s="546">
        <v>0.5</v>
      </c>
      <c r="B586" s="4" t="s">
        <v>240</v>
      </c>
      <c r="C586" s="49">
        <f>S586+W586+AA586+AE586+AI586+AM586+AQ586+AU586+AY586+BC586</f>
        <v>1.72</v>
      </c>
      <c r="D586" s="51">
        <f>T586+X586+AB586+AF586+AJ586+AN586+AR586+AV586+AZ586+BD586</f>
        <v>4</v>
      </c>
      <c r="E586" s="305">
        <f>100*(C586/D586)</f>
        <v>43</v>
      </c>
      <c r="F586" s="239"/>
      <c r="G586" s="266"/>
      <c r="H586" s="289"/>
      <c r="I586" s="115"/>
      <c r="J586" s="116"/>
      <c r="K586" s="276"/>
      <c r="L586" s="122"/>
      <c r="M586" s="121"/>
      <c r="N586" s="435"/>
      <c r="O586" s="632">
        <f>C586+F586+I586+L586</f>
        <v>1.72</v>
      </c>
      <c r="P586" s="392">
        <f>D586+G586+J586+M586</f>
        <v>4</v>
      </c>
      <c r="Q586" s="391">
        <f>100*O586/P586</f>
        <v>43</v>
      </c>
      <c r="R586" s="176"/>
      <c r="S586" s="439"/>
      <c r="T586" s="439"/>
      <c r="U586" s="518"/>
      <c r="V586" s="176"/>
      <c r="W586" s="59"/>
      <c r="X586" s="66"/>
      <c r="Y586" s="124"/>
      <c r="Z586" s="176"/>
      <c r="AA586" s="59"/>
      <c r="AB586" s="66"/>
      <c r="AC586" s="56"/>
      <c r="AD586" s="13"/>
      <c r="AE586" s="59"/>
      <c r="AF586" s="132"/>
      <c r="AG586" s="56"/>
      <c r="AH586" s="11"/>
      <c r="AI586" s="54"/>
      <c r="AJ586" s="55"/>
      <c r="AK586" s="57"/>
      <c r="AL586" s="13"/>
      <c r="AM586" s="54"/>
      <c r="AN586" s="55"/>
      <c r="AO586" s="56"/>
      <c r="AP586" s="13"/>
      <c r="AQ586" s="54"/>
      <c r="AR586" s="55"/>
      <c r="AS586" s="56"/>
      <c r="AT586" s="16" t="s">
        <v>165</v>
      </c>
      <c r="AU586" s="54">
        <v>0.15</v>
      </c>
      <c r="AV586" s="55">
        <v>1</v>
      </c>
      <c r="AW586" s="56">
        <v>0.15</v>
      </c>
      <c r="AX586" s="16" t="s">
        <v>165</v>
      </c>
      <c r="AY586" s="54">
        <v>0.7</v>
      </c>
      <c r="AZ586" s="62">
        <v>2</v>
      </c>
      <c r="BA586" s="56">
        <v>0.35</v>
      </c>
      <c r="BB586" s="16" t="s">
        <v>165</v>
      </c>
      <c r="BC586" s="126">
        <v>0.87</v>
      </c>
      <c r="BD586" s="65">
        <v>1</v>
      </c>
      <c r="BE586" s="56">
        <v>0.87</v>
      </c>
      <c r="BF586" s="169"/>
      <c r="BG586" s="189"/>
      <c r="BH586" s="189"/>
      <c r="BI586" s="190"/>
    </row>
    <row r="587" spans="1:61" s="193" customFormat="1" ht="12.75" customHeight="1">
      <c r="A587" s="546">
        <v>0.5</v>
      </c>
      <c r="B587" s="3" t="s">
        <v>494</v>
      </c>
      <c r="C587" s="49">
        <f>S587+W587+AA587+AE587+AI587+AM587+AQ587+AU587+AY587+BC587</f>
        <v>0.14</v>
      </c>
      <c r="D587" s="51">
        <f>T587+X587+AB587+AF587+AJ587+AN587+AR587+AV587+AZ587+BD587</f>
        <v>1</v>
      </c>
      <c r="E587" s="305">
        <f>100*(C587/D587)</f>
        <v>14.000000000000002</v>
      </c>
      <c r="F587" s="239"/>
      <c r="G587" s="266"/>
      <c r="H587" s="303"/>
      <c r="I587" s="273"/>
      <c r="J587" s="405"/>
      <c r="K587" s="274"/>
      <c r="L587" s="286"/>
      <c r="M587" s="257"/>
      <c r="N587" s="436"/>
      <c r="O587" s="632">
        <f>C587+F587+I587+L587</f>
        <v>0.14</v>
      </c>
      <c r="P587" s="392">
        <f>D587+G587+J587+M587</f>
        <v>1</v>
      </c>
      <c r="Q587" s="391">
        <f>100*O587/P587</f>
        <v>14.000000000000002</v>
      </c>
      <c r="R587" s="176"/>
      <c r="S587" s="439"/>
      <c r="T587" s="439"/>
      <c r="U587" s="518"/>
      <c r="V587" s="176"/>
      <c r="W587" s="59"/>
      <c r="X587" s="66"/>
      <c r="Y587" s="124"/>
      <c r="Z587" s="176"/>
      <c r="AA587" s="59"/>
      <c r="AB587" s="66"/>
      <c r="AC587" s="56"/>
      <c r="AD587" s="185" t="s">
        <v>165</v>
      </c>
      <c r="AE587" s="126">
        <v>0.14</v>
      </c>
      <c r="AF587" s="132">
        <v>1</v>
      </c>
      <c r="AG587" s="68">
        <f>AE587/AF587</f>
        <v>0.14</v>
      </c>
      <c r="AH587" s="140"/>
      <c r="AI587" s="67"/>
      <c r="AJ587" s="79"/>
      <c r="AK587" s="153"/>
      <c r="AL587" s="148"/>
      <c r="AM587" s="67"/>
      <c r="AN587" s="79"/>
      <c r="AO587" s="143"/>
      <c r="AP587" s="148"/>
      <c r="AQ587" s="67"/>
      <c r="AR587" s="79"/>
      <c r="AS587" s="142"/>
      <c r="AT587" s="136"/>
      <c r="AU587" s="61"/>
      <c r="AV587" s="79"/>
      <c r="AW587" s="197"/>
      <c r="AX587" s="196"/>
      <c r="AY587" s="192"/>
      <c r="AZ587" s="676"/>
      <c r="BA587" s="197"/>
      <c r="BB587" s="196"/>
      <c r="BC587" s="192"/>
      <c r="BD587" s="203"/>
      <c r="BE587" s="197"/>
      <c r="BF587" s="196"/>
      <c r="BG587" s="192"/>
      <c r="BH587" s="192"/>
      <c r="BI587" s="197"/>
    </row>
    <row r="588" spans="1:61" s="195" customFormat="1" ht="12.75" customHeight="1">
      <c r="A588" s="546">
        <v>0.5</v>
      </c>
      <c r="B588" s="3" t="s">
        <v>640</v>
      </c>
      <c r="C588" s="49">
        <f>S588+W588+AA588+AE588+AI588+AM588+AQ588+AU588+AY588+BC588</f>
        <v>0.24</v>
      </c>
      <c r="D588" s="51">
        <f>T588+X588+AB588+AF588+AJ588+AN588+AR588+AV588+AZ588+BD588</f>
        <v>1</v>
      </c>
      <c r="E588" s="305">
        <f>100*(C588/D588)</f>
        <v>24</v>
      </c>
      <c r="F588" s="239"/>
      <c r="G588" s="266"/>
      <c r="H588" s="303"/>
      <c r="I588" s="273"/>
      <c r="J588" s="405"/>
      <c r="K588" s="274"/>
      <c r="L588" s="286"/>
      <c r="M588" s="257"/>
      <c r="N588" s="436"/>
      <c r="O588" s="632">
        <f>C588+F588+I588+L588</f>
        <v>0.24</v>
      </c>
      <c r="P588" s="392">
        <f>D588+G588+J588+M588</f>
        <v>1</v>
      </c>
      <c r="Q588" s="391">
        <f>100*O588/P588</f>
        <v>24</v>
      </c>
      <c r="R588" s="176"/>
      <c r="S588" s="439"/>
      <c r="T588" s="439"/>
      <c r="U588" s="518"/>
      <c r="V588" s="176"/>
      <c r="W588" s="59"/>
      <c r="X588" s="66"/>
      <c r="Y588" s="124"/>
      <c r="Z588" s="176"/>
      <c r="AA588" s="59"/>
      <c r="AB588" s="66"/>
      <c r="AC588" s="56"/>
      <c r="AD588" s="136"/>
      <c r="AE588" s="67"/>
      <c r="AF588" s="54"/>
      <c r="AG588" s="352"/>
      <c r="AH588" s="140"/>
      <c r="AI588" s="67"/>
      <c r="AJ588" s="79"/>
      <c r="AK588" s="200"/>
      <c r="AL588" s="196"/>
      <c r="AM588" s="192"/>
      <c r="AN588" s="192"/>
      <c r="AO588" s="197"/>
      <c r="AP588" s="196"/>
      <c r="AQ588" s="192"/>
      <c r="AR588" s="192"/>
      <c r="AS588" s="142"/>
      <c r="AT588" s="136"/>
      <c r="AU588" s="61"/>
      <c r="AV588" s="79"/>
      <c r="AW588" s="197"/>
      <c r="AX588" s="125"/>
      <c r="AY588" s="54"/>
      <c r="AZ588" s="392"/>
      <c r="BA588" s="68"/>
      <c r="BB588" s="16" t="s">
        <v>165</v>
      </c>
      <c r="BC588" s="126">
        <v>0.24</v>
      </c>
      <c r="BD588" s="128">
        <v>1</v>
      </c>
      <c r="BE588" s="68">
        <v>0.24</v>
      </c>
      <c r="BF588" s="196"/>
      <c r="BG588" s="192"/>
      <c r="BH588" s="192"/>
      <c r="BI588" s="197"/>
    </row>
    <row r="589" spans="1:61" s="188" customFormat="1" ht="12.75" customHeight="1">
      <c r="A589" s="547">
        <v>0.5</v>
      </c>
      <c r="B589" s="3" t="s">
        <v>94</v>
      </c>
      <c r="C589" s="49">
        <f>S589+W589+AA589+AE589+AI589+AM589+AQ589+AU589+AY589+BC589</f>
        <v>8.86</v>
      </c>
      <c r="D589" s="51">
        <f>T589+X589+AB589+AF589+AJ589+AN589+AR589+AV589+AZ589+BD589</f>
        <v>15</v>
      </c>
      <c r="E589" s="305">
        <f>100*(C589/D589)</f>
        <v>59.06666666666667</v>
      </c>
      <c r="F589" s="239"/>
      <c r="G589" s="266"/>
      <c r="H589" s="289"/>
      <c r="I589" s="115"/>
      <c r="J589" s="116"/>
      <c r="K589" s="276"/>
      <c r="L589" s="122"/>
      <c r="M589" s="121"/>
      <c r="N589" s="435"/>
      <c r="O589" s="632">
        <f>C589+F589+I589+L589</f>
        <v>8.86</v>
      </c>
      <c r="P589" s="392">
        <f>D589+G589+J589+M589</f>
        <v>15</v>
      </c>
      <c r="Q589" s="391">
        <f>100*O589/P589</f>
        <v>59.06666666666667</v>
      </c>
      <c r="R589" s="176"/>
      <c r="S589" s="439"/>
      <c r="T589" s="439"/>
      <c r="U589" s="518"/>
      <c r="V589" s="176"/>
      <c r="W589" s="59"/>
      <c r="X589" s="66"/>
      <c r="Y589" s="124"/>
      <c r="Z589" s="176"/>
      <c r="AA589" s="59"/>
      <c r="AB589" s="66"/>
      <c r="AC589" s="56"/>
      <c r="AD589" s="13"/>
      <c r="AE589" s="59"/>
      <c r="AF589" s="132"/>
      <c r="AG589" s="56"/>
      <c r="AH589" s="11"/>
      <c r="AI589" s="54"/>
      <c r="AJ589" s="55"/>
      <c r="AK589" s="57"/>
      <c r="AL589" s="16" t="s">
        <v>165</v>
      </c>
      <c r="AM589" s="54">
        <v>3.76</v>
      </c>
      <c r="AN589" s="55">
        <v>5</v>
      </c>
      <c r="AO589" s="56">
        <v>0.75</v>
      </c>
      <c r="AP589" s="16" t="s">
        <v>165</v>
      </c>
      <c r="AQ589" s="54">
        <v>2.42</v>
      </c>
      <c r="AR589" s="55">
        <v>4</v>
      </c>
      <c r="AS589" s="56">
        <v>0.6</v>
      </c>
      <c r="AT589" s="16" t="s">
        <v>165</v>
      </c>
      <c r="AU589" s="54">
        <v>2.68</v>
      </c>
      <c r="AV589" s="55">
        <v>6</v>
      </c>
      <c r="AW589" s="56">
        <v>0.45</v>
      </c>
      <c r="AX589" s="13"/>
      <c r="AY589" s="80"/>
      <c r="AZ589" s="62"/>
      <c r="BA589" s="56"/>
      <c r="BB589" s="20"/>
      <c r="BC589" s="652"/>
      <c r="BD589" s="65"/>
      <c r="BE589" s="56"/>
      <c r="BF589" s="169"/>
      <c r="BG589" s="189"/>
      <c r="BH589" s="189"/>
      <c r="BI589" s="190"/>
    </row>
    <row r="590" spans="1:61" s="188" customFormat="1" ht="12.75" customHeight="1">
      <c r="A590" s="546">
        <v>0.5</v>
      </c>
      <c r="B590" s="3" t="s">
        <v>131</v>
      </c>
      <c r="C590" s="49">
        <f>S590+W590+AA590+AE590+AI590+AM590+AQ590+AU590+AY590+BC590</f>
        <v>0.6699999999999999</v>
      </c>
      <c r="D590" s="51">
        <f>T590+X590+AB590+AF590+AJ590+AN590+AR590+AV590+AZ590+BD590</f>
        <v>2</v>
      </c>
      <c r="E590" s="305">
        <f>100*(C590/D590)</f>
        <v>33.5</v>
      </c>
      <c r="F590" s="239"/>
      <c r="G590" s="266"/>
      <c r="H590" s="289"/>
      <c r="I590" s="115"/>
      <c r="J590" s="116"/>
      <c r="K590" s="276"/>
      <c r="L590" s="122"/>
      <c r="M590" s="121"/>
      <c r="N590" s="435"/>
      <c r="O590" s="632">
        <f>C590+F590+I590+L590</f>
        <v>0.6699999999999999</v>
      </c>
      <c r="P590" s="392">
        <f>D590+G590+J590+M590</f>
        <v>2</v>
      </c>
      <c r="Q590" s="391">
        <f>100*O590/P590</f>
        <v>33.5</v>
      </c>
      <c r="R590" s="176"/>
      <c r="S590" s="439"/>
      <c r="T590" s="439"/>
      <c r="U590" s="518"/>
      <c r="V590" s="176"/>
      <c r="W590" s="59"/>
      <c r="X590" s="66"/>
      <c r="Y590" s="124"/>
      <c r="Z590" s="176"/>
      <c r="AA590" s="59"/>
      <c r="AB590" s="66"/>
      <c r="AC590" s="56"/>
      <c r="AD590" s="13"/>
      <c r="AE590" s="59"/>
      <c r="AF590" s="132"/>
      <c r="AG590" s="56"/>
      <c r="AH590" s="11"/>
      <c r="AI590" s="54"/>
      <c r="AJ590" s="55"/>
      <c r="AK590" s="57"/>
      <c r="AL590" s="16" t="s">
        <v>165</v>
      </c>
      <c r="AM590" s="54">
        <v>0.29</v>
      </c>
      <c r="AN590" s="55">
        <v>1</v>
      </c>
      <c r="AO590" s="56">
        <v>0.29</v>
      </c>
      <c r="AP590" s="16" t="s">
        <v>165</v>
      </c>
      <c r="AQ590" s="54">
        <v>0.38</v>
      </c>
      <c r="AR590" s="55">
        <v>1</v>
      </c>
      <c r="AS590" s="56">
        <v>0.38</v>
      </c>
      <c r="AT590" s="13"/>
      <c r="AU590" s="54"/>
      <c r="AV590" s="67"/>
      <c r="AW590" s="68"/>
      <c r="AX590" s="13"/>
      <c r="AY590" s="80"/>
      <c r="AZ590" s="62"/>
      <c r="BA590" s="56"/>
      <c r="BB590" s="20"/>
      <c r="BC590" s="652"/>
      <c r="BD590" s="65"/>
      <c r="BE590" s="56"/>
      <c r="BF590" s="169"/>
      <c r="BG590" s="189"/>
      <c r="BH590" s="189"/>
      <c r="BI590" s="190"/>
    </row>
    <row r="591" spans="1:61" s="188" customFormat="1" ht="12.75" customHeight="1">
      <c r="A591" s="546">
        <v>0.5</v>
      </c>
      <c r="B591" s="3" t="s">
        <v>377</v>
      </c>
      <c r="C591" s="49">
        <f>S591+W591+AA591+AE591+AI591+AM591+AQ591+AU591+AY591+BC591</f>
        <v>0.61</v>
      </c>
      <c r="D591" s="51">
        <f>T591+X591+AB591+AF591+AJ591+AN591+AR591+AV591+AZ591+BD591</f>
        <v>2</v>
      </c>
      <c r="E591" s="305">
        <f>100*(C591/D591)</f>
        <v>30.5</v>
      </c>
      <c r="F591" s="239"/>
      <c r="G591" s="266"/>
      <c r="H591" s="289"/>
      <c r="I591" s="115"/>
      <c r="J591" s="116"/>
      <c r="K591" s="276"/>
      <c r="L591" s="122"/>
      <c r="M591" s="121"/>
      <c r="N591" s="435"/>
      <c r="O591" s="632">
        <f>C591+F591+I591+L591</f>
        <v>0.61</v>
      </c>
      <c r="P591" s="392">
        <f>D591+G591+J591+M591</f>
        <v>2</v>
      </c>
      <c r="Q591" s="391">
        <f>100*O591/P591</f>
        <v>30.5</v>
      </c>
      <c r="R591" s="176"/>
      <c r="S591" s="439"/>
      <c r="T591" s="439"/>
      <c r="U591" s="518"/>
      <c r="V591" s="176"/>
      <c r="W591" s="59"/>
      <c r="X591" s="66"/>
      <c r="Y591" s="124"/>
      <c r="Z591" s="176"/>
      <c r="AA591" s="59"/>
      <c r="AB591" s="66"/>
      <c r="AC591" s="56"/>
      <c r="AD591" s="185" t="s">
        <v>165</v>
      </c>
      <c r="AE591" s="59">
        <v>0.4</v>
      </c>
      <c r="AF591" s="66">
        <v>1</v>
      </c>
      <c r="AG591" s="56">
        <v>0.4</v>
      </c>
      <c r="AH591" s="11"/>
      <c r="AI591" s="54"/>
      <c r="AJ591" s="55"/>
      <c r="AK591" s="57"/>
      <c r="AL591" s="13"/>
      <c r="AM591" s="54"/>
      <c r="AN591" s="55"/>
      <c r="AO591" s="56"/>
      <c r="AP591" s="13"/>
      <c r="AQ591" s="54"/>
      <c r="AR591" s="55"/>
      <c r="AS591" s="56"/>
      <c r="AT591" s="13"/>
      <c r="AU591" s="54"/>
      <c r="AV591" s="67"/>
      <c r="AW591" s="68"/>
      <c r="AX591" s="13"/>
      <c r="AY591" s="54"/>
      <c r="AZ591" s="62"/>
      <c r="BA591" s="56"/>
      <c r="BB591" s="16" t="s">
        <v>165</v>
      </c>
      <c r="BC591" s="126">
        <v>0.21</v>
      </c>
      <c r="BD591" s="65">
        <v>1</v>
      </c>
      <c r="BE591" s="56">
        <v>0.21</v>
      </c>
      <c r="BF591" s="169"/>
      <c r="BG591" s="189"/>
      <c r="BH591" s="189"/>
      <c r="BI591" s="190"/>
    </row>
    <row r="592" spans="1:61" s="195" customFormat="1" ht="12.75" customHeight="1">
      <c r="A592" s="546">
        <v>0.5</v>
      </c>
      <c r="B592" s="3" t="s">
        <v>575</v>
      </c>
      <c r="C592" s="49">
        <f>S592+W592+AA592+AE592+AI592+AM592+AQ592+AU592+AY592+BC592</f>
        <v>0.32</v>
      </c>
      <c r="D592" s="51">
        <f>T592+X592+AB592+AF592+AJ592+AN592+AR592+AV592+AZ592+BD592</f>
        <v>1</v>
      </c>
      <c r="E592" s="305">
        <f>100*(C592/D592)</f>
        <v>32</v>
      </c>
      <c r="F592" s="239"/>
      <c r="G592" s="266"/>
      <c r="H592" s="303"/>
      <c r="I592" s="278"/>
      <c r="J592" s="410"/>
      <c r="K592" s="279"/>
      <c r="L592" s="278"/>
      <c r="M592" s="201"/>
      <c r="N592" s="279"/>
      <c r="O592" s="632">
        <f>C592+F592+I592+L592</f>
        <v>0.32</v>
      </c>
      <c r="P592" s="392">
        <f>D592+G592+J592+M592</f>
        <v>1</v>
      </c>
      <c r="Q592" s="391">
        <f>100*O592/P592</f>
        <v>32</v>
      </c>
      <c r="R592" s="176"/>
      <c r="S592" s="439"/>
      <c r="T592" s="439"/>
      <c r="U592" s="518"/>
      <c r="V592" s="176"/>
      <c r="W592" s="59"/>
      <c r="X592" s="66"/>
      <c r="Y592" s="124"/>
      <c r="Z592" s="176"/>
      <c r="AA592" s="59"/>
      <c r="AB592" s="66"/>
      <c r="AC592" s="56"/>
      <c r="AD592" s="196"/>
      <c r="AE592" s="192"/>
      <c r="AF592" s="203"/>
      <c r="AG592" s="351"/>
      <c r="AH592" s="135"/>
      <c r="AI592" s="54"/>
      <c r="AJ592" s="67"/>
      <c r="AK592" s="76"/>
      <c r="AL592" s="125"/>
      <c r="AM592" s="54"/>
      <c r="AN592" s="67"/>
      <c r="AO592" s="68"/>
      <c r="AP592" s="125"/>
      <c r="AQ592" s="54"/>
      <c r="AR592" s="67"/>
      <c r="AS592" s="68"/>
      <c r="AT592" s="16" t="s">
        <v>165</v>
      </c>
      <c r="AU592" s="54">
        <v>0.32</v>
      </c>
      <c r="AV592" s="67">
        <v>1</v>
      </c>
      <c r="AW592" s="68">
        <v>0.32</v>
      </c>
      <c r="AX592" s="196"/>
      <c r="AY592" s="192"/>
      <c r="AZ592" s="676"/>
      <c r="BA592" s="197"/>
      <c r="BB592" s="196"/>
      <c r="BC592" s="192"/>
      <c r="BD592" s="203"/>
      <c r="BE592" s="197"/>
      <c r="BF592" s="196"/>
      <c r="BG592" s="192"/>
      <c r="BH592" s="192"/>
      <c r="BI592" s="197"/>
    </row>
    <row r="593" spans="1:61" s="188" customFormat="1" ht="12.75" customHeight="1">
      <c r="A593" s="547">
        <v>0.5</v>
      </c>
      <c r="B593" s="7" t="s">
        <v>265</v>
      </c>
      <c r="C593" s="49">
        <f>S593+W593+AA593+AE593+AI593+AM593+AQ593+AU593+AY593+BC593</f>
        <v>1.64</v>
      </c>
      <c r="D593" s="51">
        <f>T593+X593+AB593+AF593+AJ593+AN593+AR593+AV593+AZ593+BD593</f>
        <v>2</v>
      </c>
      <c r="E593" s="305">
        <f>100*(C593/D593)</f>
        <v>82</v>
      </c>
      <c r="F593" s="239"/>
      <c r="G593" s="266"/>
      <c r="H593" s="289"/>
      <c r="I593" s="115"/>
      <c r="J593" s="116"/>
      <c r="K593" s="276"/>
      <c r="L593" s="122"/>
      <c r="M593" s="121"/>
      <c r="N593" s="435"/>
      <c r="O593" s="632">
        <f>C593+F593+I593+L593</f>
        <v>1.64</v>
      </c>
      <c r="P593" s="392">
        <f>D593+G593+J593+M593</f>
        <v>2</v>
      </c>
      <c r="Q593" s="391">
        <f>100*O593/P593</f>
        <v>82</v>
      </c>
      <c r="R593" s="176"/>
      <c r="S593" s="439"/>
      <c r="T593" s="439"/>
      <c r="U593" s="518"/>
      <c r="V593" s="176"/>
      <c r="W593" s="59"/>
      <c r="X593" s="66"/>
      <c r="Y593" s="124"/>
      <c r="Z593" s="176"/>
      <c r="AA593" s="59"/>
      <c r="AB593" s="66"/>
      <c r="AC593" s="56"/>
      <c r="AD593" s="18"/>
      <c r="AE593" s="59"/>
      <c r="AF593" s="132"/>
      <c r="AG593" s="56"/>
      <c r="AH593" s="11"/>
      <c r="AI593" s="54"/>
      <c r="AJ593" s="55"/>
      <c r="AK593" s="57"/>
      <c r="AL593" s="13"/>
      <c r="AM593" s="54"/>
      <c r="AN593" s="55"/>
      <c r="AO593" s="56"/>
      <c r="AP593" s="13"/>
      <c r="AQ593" s="54"/>
      <c r="AR593" s="55"/>
      <c r="AS593" s="56"/>
      <c r="AT593" s="13"/>
      <c r="AU593" s="54"/>
      <c r="AV593" s="67"/>
      <c r="AW593" s="68"/>
      <c r="AX593" s="16" t="s">
        <v>165</v>
      </c>
      <c r="AY593" s="54">
        <v>1.64</v>
      </c>
      <c r="AZ593" s="62">
        <v>2</v>
      </c>
      <c r="BA593" s="56">
        <v>0.82</v>
      </c>
      <c r="BB593" s="18"/>
      <c r="BC593" s="126"/>
      <c r="BD593" s="66"/>
      <c r="BE593" s="56"/>
      <c r="BF593" s="169"/>
      <c r="BG593" s="189"/>
      <c r="BH593" s="189"/>
      <c r="BI593" s="190"/>
    </row>
    <row r="594" spans="1:61" s="193" customFormat="1" ht="12.75" customHeight="1">
      <c r="A594" s="546">
        <v>0.5</v>
      </c>
      <c r="B594" s="27" t="s">
        <v>509</v>
      </c>
      <c r="C594" s="49">
        <f>S594+W594+AA594+AE594+AI594+AM594+AQ594+AU594+AY594+BC594</f>
        <v>0.2857142857142857</v>
      </c>
      <c r="D594" s="51">
        <f>T594+X594+AB594+AF594+AJ594+AN594+AR594+AV594+AZ594+BD594</f>
        <v>1</v>
      </c>
      <c r="E594" s="305">
        <f>100*(C594/D594)</f>
        <v>28.57142857142857</v>
      </c>
      <c r="F594" s="239"/>
      <c r="G594" s="266"/>
      <c r="H594" s="303"/>
      <c r="I594" s="278"/>
      <c r="J594" s="410"/>
      <c r="K594" s="279"/>
      <c r="L594" s="278"/>
      <c r="M594" s="201"/>
      <c r="N594" s="279"/>
      <c r="O594" s="632">
        <f>C594+F594+I594+L594</f>
        <v>0.2857142857142857</v>
      </c>
      <c r="P594" s="392">
        <f>D594+G594+J594+M594</f>
        <v>1</v>
      </c>
      <c r="Q594" s="391">
        <f>100*O594/P594</f>
        <v>28.57142857142857</v>
      </c>
      <c r="R594" s="176"/>
      <c r="S594" s="439"/>
      <c r="T594" s="439"/>
      <c r="U594" s="518"/>
      <c r="V594" s="176"/>
      <c r="W594" s="59"/>
      <c r="X594" s="66"/>
      <c r="Y594" s="124"/>
      <c r="Z594" s="176"/>
      <c r="AA594" s="59"/>
      <c r="AB594" s="66"/>
      <c r="AC594" s="56"/>
      <c r="AD594" s="196"/>
      <c r="AE594" s="192"/>
      <c r="AF594" s="203"/>
      <c r="AG594" s="351"/>
      <c r="AH594" s="24" t="s">
        <v>165</v>
      </c>
      <c r="AI594" s="64">
        <v>0.2857142857142857</v>
      </c>
      <c r="AJ594" s="67">
        <v>1</v>
      </c>
      <c r="AK594" s="76">
        <f>AI594/AJ594</f>
        <v>0.2857142857142857</v>
      </c>
      <c r="AL594" s="342"/>
      <c r="AM594" s="134"/>
      <c r="AN594" s="69"/>
      <c r="AO594" s="343"/>
      <c r="AP594" s="127"/>
      <c r="AQ594" s="69"/>
      <c r="AR594" s="69"/>
      <c r="AS594" s="144"/>
      <c r="AT594" s="127"/>
      <c r="AU594" s="69"/>
      <c r="AV594" s="69"/>
      <c r="AW594" s="144"/>
      <c r="AX594" s="196"/>
      <c r="AY594" s="192"/>
      <c r="AZ594" s="676"/>
      <c r="BA594" s="197"/>
      <c r="BB594" s="196"/>
      <c r="BC594" s="192"/>
      <c r="BD594" s="203"/>
      <c r="BE594" s="197"/>
      <c r="BF594" s="169"/>
      <c r="BG594" s="189"/>
      <c r="BH594" s="189"/>
      <c r="BI594" s="190"/>
    </row>
    <row r="595" spans="1:61" s="188" customFormat="1" ht="12.75" customHeight="1">
      <c r="A595" s="547">
        <v>0.5</v>
      </c>
      <c r="B595" s="3" t="s">
        <v>209</v>
      </c>
      <c r="C595" s="49">
        <f>S595+W595+AA595+AE595+AI595+AM595+AQ595+AU595+AY595+BC595</f>
        <v>1.06</v>
      </c>
      <c r="D595" s="51">
        <f>T595+X595+AB595+AF595+AJ595+AN595+AR595+AV595+AZ595+BD595</f>
        <v>2</v>
      </c>
      <c r="E595" s="305">
        <f>100*(C595/D595)</f>
        <v>53</v>
      </c>
      <c r="F595" s="239"/>
      <c r="G595" s="266"/>
      <c r="H595" s="289"/>
      <c r="I595" s="115"/>
      <c r="J595" s="116"/>
      <c r="K595" s="276"/>
      <c r="L595" s="122"/>
      <c r="M595" s="121"/>
      <c r="N595" s="435"/>
      <c r="O595" s="632">
        <f>C595+F595+I595+L595</f>
        <v>1.06</v>
      </c>
      <c r="P595" s="392">
        <f>D595+G595+J595+M595</f>
        <v>2</v>
      </c>
      <c r="Q595" s="391">
        <f>100*O595/P595</f>
        <v>53</v>
      </c>
      <c r="R595" s="176"/>
      <c r="S595" s="439"/>
      <c r="T595" s="439"/>
      <c r="U595" s="518"/>
      <c r="V595" s="176"/>
      <c r="W595" s="59"/>
      <c r="X595" s="66"/>
      <c r="Y595" s="124"/>
      <c r="Z595" s="176"/>
      <c r="AA595" s="59"/>
      <c r="AB595" s="66"/>
      <c r="AC595" s="56"/>
      <c r="AD595" s="13"/>
      <c r="AE595" s="59"/>
      <c r="AF595" s="132"/>
      <c r="AG595" s="56"/>
      <c r="AH595" s="11"/>
      <c r="AI595" s="54"/>
      <c r="AJ595" s="55"/>
      <c r="AK595" s="57"/>
      <c r="AL595" s="13"/>
      <c r="AM595" s="54"/>
      <c r="AN595" s="55"/>
      <c r="AO595" s="56"/>
      <c r="AP595" s="16" t="s">
        <v>165</v>
      </c>
      <c r="AQ595" s="54">
        <v>0.39</v>
      </c>
      <c r="AR595" s="55">
        <v>1</v>
      </c>
      <c r="AS595" s="56">
        <v>0.39</v>
      </c>
      <c r="AT595" s="16" t="s">
        <v>165</v>
      </c>
      <c r="AU595" s="54">
        <v>0.67</v>
      </c>
      <c r="AV595" s="55">
        <v>1</v>
      </c>
      <c r="AW595" s="56">
        <v>0.67</v>
      </c>
      <c r="AX595" s="13"/>
      <c r="AY595" s="54"/>
      <c r="AZ595" s="62"/>
      <c r="BA595" s="56"/>
      <c r="BB595" s="13"/>
      <c r="BC595" s="126"/>
      <c r="BD595" s="65"/>
      <c r="BE595" s="56"/>
      <c r="BF595" s="169"/>
      <c r="BG595" s="189"/>
      <c r="BH595" s="189"/>
      <c r="BI595" s="190"/>
    </row>
    <row r="596" spans="1:61" s="193" customFormat="1" ht="12.75" customHeight="1">
      <c r="A596" s="546">
        <v>0.5</v>
      </c>
      <c r="B596" s="3" t="s">
        <v>641</v>
      </c>
      <c r="C596" s="49">
        <f>S596+W596+AA596+AE596+AI596+AM596+AQ596+AU596+AY596+BC596</f>
        <v>0.56</v>
      </c>
      <c r="D596" s="51">
        <f>T596+X596+AB596+AF596+AJ596+AN596+AR596+AV596+AZ596+BD596</f>
        <v>1</v>
      </c>
      <c r="E596" s="305">
        <f>100*(C596/D596)</f>
        <v>56.00000000000001</v>
      </c>
      <c r="F596" s="239"/>
      <c r="G596" s="266"/>
      <c r="H596" s="303"/>
      <c r="I596" s="273"/>
      <c r="J596" s="405"/>
      <c r="K596" s="274"/>
      <c r="L596" s="286"/>
      <c r="M596" s="257"/>
      <c r="N596" s="436"/>
      <c r="O596" s="632">
        <f>C596+F596+I596+L596</f>
        <v>0.56</v>
      </c>
      <c r="P596" s="392">
        <f>D596+G596+J596+M596</f>
        <v>1</v>
      </c>
      <c r="Q596" s="391">
        <f>100*O596/P596</f>
        <v>56.00000000000001</v>
      </c>
      <c r="R596" s="176"/>
      <c r="S596" s="439"/>
      <c r="T596" s="439"/>
      <c r="U596" s="518"/>
      <c r="V596" s="176"/>
      <c r="W596" s="59"/>
      <c r="X596" s="66"/>
      <c r="Y596" s="124"/>
      <c r="Z596" s="176"/>
      <c r="AA596" s="59"/>
      <c r="AB596" s="66"/>
      <c r="AC596" s="56"/>
      <c r="AD596" s="136"/>
      <c r="AE596" s="67"/>
      <c r="AF596" s="54"/>
      <c r="AG596" s="352"/>
      <c r="AH596" s="140"/>
      <c r="AI596" s="67"/>
      <c r="AJ596" s="79"/>
      <c r="AK596" s="200"/>
      <c r="AL596" s="196"/>
      <c r="AM596" s="192"/>
      <c r="AN596" s="192"/>
      <c r="AO596" s="197"/>
      <c r="AP596" s="196"/>
      <c r="AQ596" s="192"/>
      <c r="AR596" s="192"/>
      <c r="AS596" s="142"/>
      <c r="AT596" s="136"/>
      <c r="AU596" s="61"/>
      <c r="AV596" s="79"/>
      <c r="AW596" s="197"/>
      <c r="AX596" s="125"/>
      <c r="AY596" s="54"/>
      <c r="AZ596" s="62"/>
      <c r="BA596" s="68"/>
      <c r="BB596" s="16" t="s">
        <v>165</v>
      </c>
      <c r="BC596" s="126">
        <v>0.56</v>
      </c>
      <c r="BD596" s="128">
        <v>1</v>
      </c>
      <c r="BE596" s="68">
        <v>0.56</v>
      </c>
      <c r="BF596" s="196"/>
      <c r="BG596" s="192"/>
      <c r="BH596" s="192"/>
      <c r="BI596" s="197"/>
    </row>
    <row r="597" spans="1:61" s="195" customFormat="1" ht="12.75" customHeight="1">
      <c r="A597" s="546">
        <v>0.5</v>
      </c>
      <c r="B597" s="3" t="s">
        <v>552</v>
      </c>
      <c r="C597" s="49">
        <f>S597+W597+AA597+AE597+AI597+AM597+AQ597+AU597+AY597+BC597</f>
        <v>0.3</v>
      </c>
      <c r="D597" s="51">
        <f>T597+X597+AB597+AF597+AJ597+AN597+AR597+AV597+AZ597+BD597</f>
        <v>1</v>
      </c>
      <c r="E597" s="305">
        <f>100*(C597/D597)</f>
        <v>30</v>
      </c>
      <c r="F597" s="239"/>
      <c r="G597" s="266"/>
      <c r="H597" s="303"/>
      <c r="I597" s="278"/>
      <c r="J597" s="410"/>
      <c r="K597" s="279"/>
      <c r="L597" s="278"/>
      <c r="M597" s="201"/>
      <c r="N597" s="279"/>
      <c r="O597" s="632">
        <f>C597+F597+I597+L597</f>
        <v>0.3</v>
      </c>
      <c r="P597" s="392">
        <f>D597+G597+J597+M597</f>
        <v>1</v>
      </c>
      <c r="Q597" s="391">
        <f>100*O597/P597</f>
        <v>30</v>
      </c>
      <c r="R597" s="176"/>
      <c r="S597" s="439"/>
      <c r="T597" s="439"/>
      <c r="U597" s="518"/>
      <c r="V597" s="176"/>
      <c r="W597" s="59"/>
      <c r="X597" s="66"/>
      <c r="Y597" s="124"/>
      <c r="Z597" s="176"/>
      <c r="AA597" s="59"/>
      <c r="AB597" s="66"/>
      <c r="AC597" s="56"/>
      <c r="AD597" s="196"/>
      <c r="AE597" s="192"/>
      <c r="AF597" s="203"/>
      <c r="AG597" s="351"/>
      <c r="AH597" s="135"/>
      <c r="AI597" s="54"/>
      <c r="AJ597" s="67"/>
      <c r="AK597" s="76"/>
      <c r="AL597" s="125"/>
      <c r="AM597" s="54"/>
      <c r="AN597" s="67"/>
      <c r="AO597" s="68"/>
      <c r="AP597" s="16" t="s">
        <v>165</v>
      </c>
      <c r="AQ597" s="54">
        <v>0.3</v>
      </c>
      <c r="AR597" s="67">
        <v>1</v>
      </c>
      <c r="AS597" s="68">
        <v>0.3</v>
      </c>
      <c r="AT597" s="125"/>
      <c r="AU597" s="54"/>
      <c r="AV597" s="67"/>
      <c r="AW597" s="68"/>
      <c r="AX597" s="196"/>
      <c r="AY597" s="192"/>
      <c r="AZ597" s="676"/>
      <c r="BA597" s="197"/>
      <c r="BB597" s="196"/>
      <c r="BC597" s="192"/>
      <c r="BD597" s="203"/>
      <c r="BE597" s="197"/>
      <c r="BF597" s="196"/>
      <c r="BG597" s="192"/>
      <c r="BH597" s="192"/>
      <c r="BI597" s="197"/>
    </row>
    <row r="598" spans="1:58" s="187" customFormat="1" ht="12.75" customHeight="1">
      <c r="A598" s="549">
        <v>0.5</v>
      </c>
      <c r="B598" s="696" t="s">
        <v>266</v>
      </c>
      <c r="C598" s="49">
        <f>S598+W598+AA598+AE598+AI598+AM598+AQ598+AU598+AY598+BC598</f>
        <v>1</v>
      </c>
      <c r="D598" s="51">
        <f>T598+X598+AB598+AF598+AJ598+AN598+AR598+AV598+AZ598+BD598</f>
        <v>2</v>
      </c>
      <c r="E598" s="305">
        <f>100*(C598/D598)</f>
        <v>50</v>
      </c>
      <c r="F598" s="239"/>
      <c r="G598" s="266"/>
      <c r="H598" s="289"/>
      <c r="I598" s="115"/>
      <c r="J598" s="116"/>
      <c r="K598" s="276"/>
      <c r="L598" s="122"/>
      <c r="M598" s="121"/>
      <c r="N598" s="435"/>
      <c r="O598" s="598">
        <f>C598+F598+I598+L598</f>
        <v>1</v>
      </c>
      <c r="P598" s="600">
        <f>D598+G598+J598+M598</f>
        <v>2</v>
      </c>
      <c r="Q598" s="601">
        <f>100*O598/P598</f>
        <v>50</v>
      </c>
      <c r="R598" s="176"/>
      <c r="S598" s="439"/>
      <c r="T598" s="439"/>
      <c r="U598" s="518"/>
      <c r="V598" s="481"/>
      <c r="W598" s="710"/>
      <c r="X598" s="711"/>
      <c r="Y598" s="481"/>
      <c r="Z598" s="481"/>
      <c r="AA598" s="710"/>
      <c r="AB598" s="711"/>
      <c r="AC598" s="714"/>
      <c r="AD598" s="716"/>
      <c r="AE598" s="710"/>
      <c r="AF598" s="723"/>
      <c r="AG598" s="714"/>
      <c r="AH598" s="728"/>
      <c r="AI598" s="71"/>
      <c r="AJ598" s="72"/>
      <c r="AK598" s="73"/>
      <c r="AL598" s="728"/>
      <c r="AM598" s="71"/>
      <c r="AN598" s="72"/>
      <c r="AO598" s="73"/>
      <c r="AP598" s="21"/>
      <c r="AQ598" s="71"/>
      <c r="AR598" s="72"/>
      <c r="AS598" s="73"/>
      <c r="AT598" s="21"/>
      <c r="AU598" s="71"/>
      <c r="AV598" s="72"/>
      <c r="AW598" s="73"/>
      <c r="AX598" s="731" t="s">
        <v>165</v>
      </c>
      <c r="AY598" s="71">
        <v>0.48</v>
      </c>
      <c r="AZ598" s="742">
        <v>1</v>
      </c>
      <c r="BA598" s="73">
        <v>0.48</v>
      </c>
      <c r="BB598" s="731" t="s">
        <v>165</v>
      </c>
      <c r="BC598" s="753">
        <v>0.52</v>
      </c>
      <c r="BD598" s="754">
        <v>1</v>
      </c>
      <c r="BE598" s="73">
        <v>0.52</v>
      </c>
      <c r="BF598" s="100"/>
    </row>
    <row r="599" spans="1:61" s="193" customFormat="1" ht="12.75" customHeight="1">
      <c r="A599" s="549">
        <v>0.5</v>
      </c>
      <c r="B599" s="692" t="s">
        <v>576</v>
      </c>
      <c r="C599" s="49">
        <f>S599+W599+AA599+AE599+AI599+AM599+AQ599+AU599+AY599+BC599</f>
        <v>1</v>
      </c>
      <c r="D599" s="51">
        <f>T599+X599+AB599+AF599+AJ599+AN599+AR599+AV599+AZ599+BD599</f>
        <v>1</v>
      </c>
      <c r="E599" s="305">
        <f>100*(C599/D599)</f>
        <v>100</v>
      </c>
      <c r="F599" s="239"/>
      <c r="G599" s="266"/>
      <c r="H599" s="303"/>
      <c r="I599" s="278"/>
      <c r="J599" s="410"/>
      <c r="K599" s="279"/>
      <c r="L599" s="278"/>
      <c r="M599" s="201"/>
      <c r="N599" s="279"/>
      <c r="O599" s="598">
        <f>C599+F599+I599+L599</f>
        <v>1</v>
      </c>
      <c r="P599" s="600">
        <f>D599+G599+J599+M599</f>
        <v>1</v>
      </c>
      <c r="Q599" s="601">
        <f>100*O599/P599</f>
        <v>100</v>
      </c>
      <c r="R599" s="176"/>
      <c r="S599" s="439"/>
      <c r="T599" s="439"/>
      <c r="U599" s="518"/>
      <c r="V599" s="481"/>
      <c r="W599" s="710"/>
      <c r="X599" s="711"/>
      <c r="Y599" s="481"/>
      <c r="Z599" s="481"/>
      <c r="AA599" s="710"/>
      <c r="AB599" s="711"/>
      <c r="AC599" s="714"/>
      <c r="AF599" s="209"/>
      <c r="AG599" s="726"/>
      <c r="AH599" s="729"/>
      <c r="AI599" s="71"/>
      <c r="AJ599" s="734"/>
      <c r="AK599" s="736"/>
      <c r="AL599" s="729"/>
      <c r="AM599" s="71"/>
      <c r="AN599" s="734"/>
      <c r="AO599" s="736"/>
      <c r="AP599" s="729"/>
      <c r="AQ599" s="71"/>
      <c r="AR599" s="734"/>
      <c r="AS599" s="736"/>
      <c r="AT599" s="731" t="s">
        <v>165</v>
      </c>
      <c r="AU599" s="71">
        <v>1</v>
      </c>
      <c r="AV599" s="734">
        <v>1</v>
      </c>
      <c r="AW599" s="736">
        <v>1</v>
      </c>
      <c r="AX599" s="195"/>
      <c r="AY599" s="195"/>
      <c r="AZ599" s="749"/>
      <c r="BA599" s="195"/>
      <c r="BB599" s="195"/>
      <c r="BC599" s="195"/>
      <c r="BD599" s="205"/>
      <c r="BE599" s="195"/>
      <c r="BF599" s="195"/>
      <c r="BG599" s="195"/>
      <c r="BH599" s="195"/>
      <c r="BI599" s="195"/>
    </row>
    <row r="600" spans="1:61" s="193" customFormat="1" ht="12.75" customHeight="1">
      <c r="A600" s="549">
        <v>0.5</v>
      </c>
      <c r="B600" s="699" t="s">
        <v>484</v>
      </c>
      <c r="C600" s="49">
        <f>S600+W600+AA600+AE600+AI600+AM600+AQ600+AU600+AY600+BC600</f>
        <v>0.4</v>
      </c>
      <c r="D600" s="51">
        <f>T600+X600+AB600+AF600+AJ600+AN600+AR600+AV600+AZ600+BD600</f>
        <v>1</v>
      </c>
      <c r="E600" s="305">
        <f>100*(C600/D600)</f>
        <v>40</v>
      </c>
      <c r="F600" s="239"/>
      <c r="G600" s="266"/>
      <c r="H600" s="303"/>
      <c r="I600" s="273"/>
      <c r="J600" s="280"/>
      <c r="K600" s="274"/>
      <c r="L600" s="286"/>
      <c r="M600" s="281"/>
      <c r="N600" s="282"/>
      <c r="O600" s="506">
        <f>C600+F600+I600+L600</f>
        <v>0.4</v>
      </c>
      <c r="P600" s="480">
        <f>D600+G600+J600+M600</f>
        <v>1</v>
      </c>
      <c r="Q600" s="481">
        <f>100*O600/P600</f>
        <v>40</v>
      </c>
      <c r="R600" s="176"/>
      <c r="S600" s="439"/>
      <c r="T600" s="439"/>
      <c r="U600" s="518"/>
      <c r="V600" s="481"/>
      <c r="W600" s="710"/>
      <c r="X600" s="711"/>
      <c r="Y600" s="481"/>
      <c r="Z600" s="481"/>
      <c r="AA600" s="710"/>
      <c r="AB600" s="711"/>
      <c r="AC600" s="714"/>
      <c r="AD600" s="719" t="s">
        <v>165</v>
      </c>
      <c r="AE600" s="722">
        <v>0.4</v>
      </c>
      <c r="AF600" s="724">
        <v>1</v>
      </c>
      <c r="AG600" s="727">
        <f>AE600/AF600</f>
        <v>0.4</v>
      </c>
      <c r="AH600" s="730"/>
      <c r="AI600" s="730"/>
      <c r="AJ600" s="730"/>
      <c r="AK600" s="730"/>
      <c r="AL600" s="730"/>
      <c r="AM600" s="730"/>
      <c r="AN600" s="730"/>
      <c r="AO600" s="730"/>
      <c r="AP600" s="730"/>
      <c r="AQ600" s="730"/>
      <c r="AR600" s="730"/>
      <c r="AS600" s="730"/>
      <c r="AT600" s="730"/>
      <c r="AU600" s="730"/>
      <c r="AV600" s="730"/>
      <c r="AW600" s="195"/>
      <c r="AX600" s="195"/>
      <c r="AY600" s="195"/>
      <c r="AZ600" s="749"/>
      <c r="BA600" s="195"/>
      <c r="BB600" s="195"/>
      <c r="BC600" s="195"/>
      <c r="BD600" s="205"/>
      <c r="BE600" s="195"/>
      <c r="BF600" s="195"/>
      <c r="BG600" s="195"/>
      <c r="BH600" s="195"/>
      <c r="BI600" s="195"/>
    </row>
    <row r="601" spans="1:61" s="193" customFormat="1" ht="12.75" customHeight="1">
      <c r="A601" s="549">
        <v>0.5</v>
      </c>
      <c r="B601" s="692" t="s">
        <v>553</v>
      </c>
      <c r="C601" s="49">
        <f>S601+W601+AA601+AE601+AI601+AM601+AQ601+AU601+AY601+BC601</f>
        <v>0.17</v>
      </c>
      <c r="D601" s="51">
        <f>T601+X601+AB601+AF601+AJ601+AN601+AR601+AV601+AZ601+BD601</f>
        <v>1</v>
      </c>
      <c r="E601" s="305">
        <f>100*(C601/D601)</f>
        <v>17</v>
      </c>
      <c r="F601" s="239"/>
      <c r="G601" s="266"/>
      <c r="H601" s="303"/>
      <c r="I601" s="278"/>
      <c r="J601" s="410"/>
      <c r="K601" s="279"/>
      <c r="L601" s="278"/>
      <c r="M601" s="201"/>
      <c r="N601" s="279"/>
      <c r="O601" s="598">
        <f>C601+F601+I601+L601</f>
        <v>0.17</v>
      </c>
      <c r="P601" s="600">
        <f>D601+G601+J601+M601</f>
        <v>1</v>
      </c>
      <c r="Q601" s="601">
        <f>100*O601/P601</f>
        <v>17</v>
      </c>
      <c r="R601" s="176"/>
      <c r="S601" s="439"/>
      <c r="T601" s="439"/>
      <c r="U601" s="518"/>
      <c r="V601" s="481"/>
      <c r="W601" s="710"/>
      <c r="X601" s="711"/>
      <c r="Y601" s="481"/>
      <c r="Z601" s="481"/>
      <c r="AA601" s="710"/>
      <c r="AB601" s="711"/>
      <c r="AC601" s="714"/>
      <c r="AF601" s="209"/>
      <c r="AG601" s="726"/>
      <c r="AH601" s="729"/>
      <c r="AI601" s="71"/>
      <c r="AJ601" s="734"/>
      <c r="AK601" s="736"/>
      <c r="AL601" s="729"/>
      <c r="AM601" s="71"/>
      <c r="AN601" s="734"/>
      <c r="AO601" s="736"/>
      <c r="AP601" s="731" t="s">
        <v>165</v>
      </c>
      <c r="AQ601" s="71">
        <v>0.17</v>
      </c>
      <c r="AR601" s="734">
        <v>1</v>
      </c>
      <c r="AS601" s="736">
        <v>0.17</v>
      </c>
      <c r="AT601" s="729"/>
      <c r="AU601" s="71"/>
      <c r="AV601" s="734"/>
      <c r="AW601" s="736"/>
      <c r="AX601" s="195"/>
      <c r="AY601" s="195"/>
      <c r="AZ601" s="749"/>
      <c r="BA601" s="195"/>
      <c r="BB601" s="195"/>
      <c r="BC601" s="195"/>
      <c r="BD601" s="205"/>
      <c r="BE601" s="195"/>
      <c r="BF601" s="195"/>
      <c r="BG601" s="195"/>
      <c r="BH601" s="195"/>
      <c r="BI601" s="195"/>
    </row>
    <row r="602" spans="1:57" s="195" customFormat="1" ht="12.75" customHeight="1">
      <c r="A602" s="549">
        <v>0.5</v>
      </c>
      <c r="B602" s="696" t="s">
        <v>601</v>
      </c>
      <c r="C602" s="49">
        <f>S602+W602+AA602+AE602+AI602+AM602+AQ602+AU602+AY602+BC602</f>
        <v>0.36</v>
      </c>
      <c r="D602" s="51">
        <f>T602+X602+AB602+AF602+AJ602+AN602+AR602+AV602+AZ602+BD602</f>
        <v>1</v>
      </c>
      <c r="E602" s="305">
        <f>100*(C602/D602)</f>
        <v>36</v>
      </c>
      <c r="F602" s="239"/>
      <c r="G602" s="266"/>
      <c r="H602" s="303"/>
      <c r="I602" s="275"/>
      <c r="J602" s="405"/>
      <c r="K602" s="274"/>
      <c r="L602" s="286"/>
      <c r="M602" s="170"/>
      <c r="N602" s="436"/>
      <c r="O602" s="506">
        <f>C602+F602+I602+L602</f>
        <v>0.36</v>
      </c>
      <c r="P602" s="480">
        <f>D602+G602+J602+M602</f>
        <v>1</v>
      </c>
      <c r="Q602" s="481">
        <f>100*O602/P602</f>
        <v>36</v>
      </c>
      <c r="R602" s="176"/>
      <c r="S602" s="439"/>
      <c r="T602" s="439"/>
      <c r="U602" s="518"/>
      <c r="V602" s="481"/>
      <c r="W602" s="710"/>
      <c r="X602" s="711"/>
      <c r="Y602" s="481"/>
      <c r="Z602" s="481"/>
      <c r="AA602" s="710"/>
      <c r="AB602" s="711"/>
      <c r="AC602" s="714"/>
      <c r="AD602" s="717"/>
      <c r="AE602" s="721"/>
      <c r="AF602" s="717"/>
      <c r="AG602" s="720"/>
      <c r="AH602" s="71"/>
      <c r="AI602" s="734"/>
      <c r="AJ602" s="736"/>
      <c r="AS602" s="729"/>
      <c r="AT602" s="71"/>
      <c r="AU602" s="737"/>
      <c r="AV602" s="736"/>
      <c r="AX602" s="731" t="s">
        <v>165</v>
      </c>
      <c r="AY602" s="71">
        <v>0.36</v>
      </c>
      <c r="AZ602" s="742">
        <v>1</v>
      </c>
      <c r="BA602" s="736">
        <v>0.36</v>
      </c>
      <c r="BB602" s="729"/>
      <c r="BC602" s="753"/>
      <c r="BD602" s="729"/>
      <c r="BE602" s="736"/>
    </row>
    <row r="603" spans="1:56" s="195" customFormat="1" ht="12.75" customHeight="1">
      <c r="A603" s="549">
        <v>0.5</v>
      </c>
      <c r="B603" s="692" t="s">
        <v>554</v>
      </c>
      <c r="C603" s="49">
        <f>S603+W603+AA603+AE603+AI603+AM603+AQ603+AU603+AY603+BC603</f>
        <v>0.29</v>
      </c>
      <c r="D603" s="51">
        <f>T603+X603+AB603+AF603+AJ603+AN603+AR603+AV603+AZ603+BD603</f>
        <v>1</v>
      </c>
      <c r="E603" s="305">
        <f>100*(C603/D603)</f>
        <v>28.999999999999996</v>
      </c>
      <c r="F603" s="239"/>
      <c r="G603" s="266"/>
      <c r="H603" s="303"/>
      <c r="I603" s="278"/>
      <c r="J603" s="410"/>
      <c r="K603" s="279"/>
      <c r="L603" s="278"/>
      <c r="M603" s="201"/>
      <c r="N603" s="279"/>
      <c r="O603" s="506">
        <f>C603+F603+I603+L603</f>
        <v>0.29</v>
      </c>
      <c r="P603" s="480">
        <f>D603+G603+J603+M603</f>
        <v>1</v>
      </c>
      <c r="Q603" s="481">
        <f>100*O603/P603</f>
        <v>28.999999999999996</v>
      </c>
      <c r="R603" s="176"/>
      <c r="S603" s="439"/>
      <c r="T603" s="439"/>
      <c r="U603" s="518"/>
      <c r="V603" s="481"/>
      <c r="W603" s="710"/>
      <c r="X603" s="711"/>
      <c r="Y603" s="481"/>
      <c r="Z603" s="481"/>
      <c r="AA603" s="710"/>
      <c r="AB603" s="711"/>
      <c r="AC603" s="714"/>
      <c r="AD603" s="193"/>
      <c r="AE603" s="193"/>
      <c r="AF603" s="209"/>
      <c r="AG603" s="726"/>
      <c r="AH603" s="729"/>
      <c r="AI603" s="71"/>
      <c r="AJ603" s="734"/>
      <c r="AK603" s="736"/>
      <c r="AL603" s="729"/>
      <c r="AM603" s="71"/>
      <c r="AN603" s="734"/>
      <c r="AO603" s="736"/>
      <c r="AP603" s="731" t="s">
        <v>165</v>
      </c>
      <c r="AQ603" s="71">
        <v>0.29</v>
      </c>
      <c r="AR603" s="734">
        <v>1</v>
      </c>
      <c r="AS603" s="736">
        <v>0.29</v>
      </c>
      <c r="AT603" s="729"/>
      <c r="AU603" s="71"/>
      <c r="AV603" s="734"/>
      <c r="AW603" s="736"/>
      <c r="AZ603" s="749"/>
      <c r="BD603" s="205"/>
    </row>
    <row r="604" spans="1:58" s="187" customFormat="1" ht="12.75" customHeight="1">
      <c r="A604" s="549">
        <v>0.5</v>
      </c>
      <c r="B604" s="692" t="s">
        <v>363</v>
      </c>
      <c r="C604" s="49">
        <f>S604+W604+AA604+AE604+AI604+AM604+AQ604+AU604+AY604+BC604</f>
        <v>1.26</v>
      </c>
      <c r="D604" s="51">
        <f>T604+X604+AB604+AF604+AJ604+AN604+AR604+AV604+AZ604+BD604</f>
        <v>3</v>
      </c>
      <c r="E604" s="305">
        <f>100*(C604/D604)</f>
        <v>42</v>
      </c>
      <c r="F604" s="239"/>
      <c r="G604" s="266"/>
      <c r="H604" s="289"/>
      <c r="I604" s="115"/>
      <c r="J604" s="116"/>
      <c r="K604" s="276"/>
      <c r="L604" s="122"/>
      <c r="M604" s="121"/>
      <c r="N604" s="435"/>
      <c r="O604" s="506">
        <f>C604+F604+I604+L604</f>
        <v>1.26</v>
      </c>
      <c r="P604" s="480">
        <f>D604+G604+J604+M604</f>
        <v>3</v>
      </c>
      <c r="Q604" s="481">
        <f>100*O604/P604</f>
        <v>42</v>
      </c>
      <c r="R604" s="176"/>
      <c r="S604" s="439"/>
      <c r="T604" s="439"/>
      <c r="U604" s="518"/>
      <c r="V604" s="481"/>
      <c r="W604" s="710"/>
      <c r="X604" s="711"/>
      <c r="Y604" s="481"/>
      <c r="Z604" s="481"/>
      <c r="AA604" s="710"/>
      <c r="AB604" s="711"/>
      <c r="AC604" s="714"/>
      <c r="AD604" s="718" t="s">
        <v>165</v>
      </c>
      <c r="AE604" s="710">
        <v>1.26</v>
      </c>
      <c r="AF604" s="725">
        <v>3</v>
      </c>
      <c r="AG604" s="714">
        <f>AE604/AF604</f>
        <v>0.42</v>
      </c>
      <c r="AH604" s="21"/>
      <c r="AI604" s="71"/>
      <c r="AJ604" s="72"/>
      <c r="AK604" s="73"/>
      <c r="AL604" s="21"/>
      <c r="AM604" s="71"/>
      <c r="AN604" s="72"/>
      <c r="AO604" s="73"/>
      <c r="AP604" s="29"/>
      <c r="AQ604" s="71"/>
      <c r="AR604" s="72"/>
      <c r="AS604" s="73"/>
      <c r="AT604" s="21"/>
      <c r="AU604" s="71"/>
      <c r="AV604" s="72"/>
      <c r="AW604" s="73"/>
      <c r="AX604" s="29"/>
      <c r="AY604" s="748"/>
      <c r="AZ604" s="742"/>
      <c r="BA604" s="73"/>
      <c r="BB604" s="29"/>
      <c r="BC604" s="744"/>
      <c r="BD604" s="754"/>
      <c r="BE604" s="73"/>
      <c r="BF604" s="100"/>
    </row>
    <row r="605" spans="1:61" s="188" customFormat="1" ht="12.75" customHeight="1">
      <c r="A605" s="549">
        <v>0.5</v>
      </c>
      <c r="B605" s="692" t="s">
        <v>317</v>
      </c>
      <c r="C605" s="49">
        <f>S605+W605+AA605+AE605+AI605+AM605+AQ605+AU605+AY605+BC605</f>
        <v>0.6499999999999999</v>
      </c>
      <c r="D605" s="51">
        <f>T605+X605+AB605+AF605+AJ605+AN605+AR605+AV605+AZ605+BD605</f>
        <v>2</v>
      </c>
      <c r="E605" s="305">
        <f>100*(C605/D605)</f>
        <v>32.49999999999999</v>
      </c>
      <c r="F605" s="239"/>
      <c r="G605" s="266"/>
      <c r="H605" s="289"/>
      <c r="I605" s="115"/>
      <c r="J605" s="116"/>
      <c r="K605" s="276"/>
      <c r="L605" s="122"/>
      <c r="M605" s="121"/>
      <c r="N605" s="435"/>
      <c r="O605" s="506">
        <f>C605+F605+I605+L605</f>
        <v>0.6499999999999999</v>
      </c>
      <c r="P605" s="480">
        <f>D605+G605+J605+M605</f>
        <v>2</v>
      </c>
      <c r="Q605" s="481">
        <f>100*O605/P605</f>
        <v>32.49999999999999</v>
      </c>
      <c r="R605" s="176"/>
      <c r="S605" s="439"/>
      <c r="T605" s="439"/>
      <c r="U605" s="518"/>
      <c r="V605" s="481"/>
      <c r="W605" s="710"/>
      <c r="X605" s="711"/>
      <c r="Y605" s="481"/>
      <c r="Z605" s="481"/>
      <c r="AA605" s="710"/>
      <c r="AB605" s="711"/>
      <c r="AC605" s="714"/>
      <c r="AD605" s="715"/>
      <c r="AE605" s="710"/>
      <c r="AF605" s="723"/>
      <c r="AG605" s="714"/>
      <c r="AH605" s="731" t="s">
        <v>165</v>
      </c>
      <c r="AI605" s="71">
        <v>0.36</v>
      </c>
      <c r="AJ605" s="72">
        <v>1</v>
      </c>
      <c r="AK605" s="73">
        <f>AI605/AJ605</f>
        <v>0.36</v>
      </c>
      <c r="AL605" s="731" t="s">
        <v>165</v>
      </c>
      <c r="AM605" s="71">
        <v>0.29</v>
      </c>
      <c r="AN605" s="72">
        <v>1</v>
      </c>
      <c r="AO605" s="73">
        <f>AM605</f>
        <v>0.29</v>
      </c>
      <c r="AP605" s="29"/>
      <c r="AQ605" s="71"/>
      <c r="AR605" s="72"/>
      <c r="AS605" s="73"/>
      <c r="AT605" s="21"/>
      <c r="AU605" s="71"/>
      <c r="AV605" s="72"/>
      <c r="AW605" s="73"/>
      <c r="AX605" s="29"/>
      <c r="AY605" s="748"/>
      <c r="AZ605" s="742"/>
      <c r="BA605" s="73"/>
      <c r="BB605" s="29"/>
      <c r="BC605" s="744"/>
      <c r="BD605" s="754"/>
      <c r="BE605" s="73"/>
      <c r="BF605" s="100"/>
      <c r="BG605" s="187"/>
      <c r="BH605" s="187"/>
      <c r="BI605" s="187"/>
    </row>
    <row r="606" spans="1:58" s="187" customFormat="1" ht="12.75" customHeight="1">
      <c r="A606" s="694">
        <v>0.5</v>
      </c>
      <c r="B606" s="695" t="s">
        <v>111</v>
      </c>
      <c r="C606" s="49">
        <f>S606+W606+AA606+AE606+AI606+AM606+AQ606+AU606+AY606+BC606</f>
        <v>2.47</v>
      </c>
      <c r="D606" s="51">
        <f>T606+X606+AB606+AF606+AJ606+AN606+AR606+AV606+AZ606+BD606</f>
        <v>3</v>
      </c>
      <c r="E606" s="305">
        <f>100*(C606/D606)</f>
        <v>82.33333333333334</v>
      </c>
      <c r="F606" s="239"/>
      <c r="G606" s="266"/>
      <c r="H606" s="289"/>
      <c r="I606" s="115"/>
      <c r="J606" s="116"/>
      <c r="K606" s="276"/>
      <c r="L606" s="122"/>
      <c r="M606" s="121"/>
      <c r="N606" s="435"/>
      <c r="O606" s="506">
        <f>C606+F606+I606+L606</f>
        <v>2.47</v>
      </c>
      <c r="P606" s="480">
        <f>D606+G606+J606+M606</f>
        <v>3</v>
      </c>
      <c r="Q606" s="481">
        <f>100*O606/P606</f>
        <v>82.33333333333334</v>
      </c>
      <c r="R606" s="176"/>
      <c r="S606" s="439"/>
      <c r="T606" s="439"/>
      <c r="U606" s="518"/>
      <c r="V606" s="481"/>
      <c r="W606" s="710"/>
      <c r="X606" s="711"/>
      <c r="Y606" s="481"/>
      <c r="Z606" s="481"/>
      <c r="AA606" s="710"/>
      <c r="AB606" s="711"/>
      <c r="AC606" s="714"/>
      <c r="AD606" s="715"/>
      <c r="AE606" s="710"/>
      <c r="AF606" s="723"/>
      <c r="AG606" s="714"/>
      <c r="AH606" s="21"/>
      <c r="AI606" s="71"/>
      <c r="AJ606" s="72"/>
      <c r="AK606" s="73"/>
      <c r="AL606" s="21"/>
      <c r="AM606" s="71"/>
      <c r="AN606" s="72"/>
      <c r="AO606" s="73"/>
      <c r="AP606" s="731" t="s">
        <v>165</v>
      </c>
      <c r="AQ606" s="71">
        <v>0.78</v>
      </c>
      <c r="AR606" s="72">
        <v>1</v>
      </c>
      <c r="AS606" s="73">
        <v>0.78</v>
      </c>
      <c r="AT606" s="21"/>
      <c r="AU606" s="71"/>
      <c r="AV606" s="734"/>
      <c r="AW606" s="736"/>
      <c r="AX606" s="731" t="s">
        <v>165</v>
      </c>
      <c r="AY606" s="71">
        <v>0.82</v>
      </c>
      <c r="AZ606" s="742">
        <v>1</v>
      </c>
      <c r="BA606" s="73">
        <v>0.82</v>
      </c>
      <c r="BB606" s="731" t="s">
        <v>165</v>
      </c>
      <c r="BC606" s="753">
        <v>0.87</v>
      </c>
      <c r="BD606" s="754">
        <v>1</v>
      </c>
      <c r="BE606" s="73">
        <v>0.87</v>
      </c>
      <c r="BF606" s="100"/>
    </row>
    <row r="607" spans="1:57" s="195" customFormat="1" ht="12.75" customHeight="1">
      <c r="A607" s="549">
        <v>0.5</v>
      </c>
      <c r="B607" s="692" t="s">
        <v>642</v>
      </c>
      <c r="C607" s="49">
        <f>S607+W607+AA607+AE607+AI607+AM607+AQ607+AU607+AY607+BC607</f>
        <v>0.41</v>
      </c>
      <c r="D607" s="51">
        <f>T607+X607+AB607+AF607+AJ607+AN607+AR607+AV607+AZ607+BD607</f>
        <v>1</v>
      </c>
      <c r="E607" s="305">
        <f>100*(C607/D607)</f>
        <v>41</v>
      </c>
      <c r="F607" s="239"/>
      <c r="G607" s="266"/>
      <c r="H607" s="303"/>
      <c r="I607" s="273"/>
      <c r="J607" s="405"/>
      <c r="K607" s="274"/>
      <c r="L607" s="286"/>
      <c r="M607" s="257"/>
      <c r="N607" s="436"/>
      <c r="O607" s="506">
        <f>C607+F607+I607+L607</f>
        <v>0.41</v>
      </c>
      <c r="P607" s="480">
        <f>D607+G607+J607+M607</f>
        <v>1</v>
      </c>
      <c r="Q607" s="481">
        <f>100*O607/P607</f>
        <v>41</v>
      </c>
      <c r="R607" s="176"/>
      <c r="S607" s="439"/>
      <c r="T607" s="439"/>
      <c r="U607" s="518"/>
      <c r="V607" s="481"/>
      <c r="W607" s="710"/>
      <c r="X607" s="711"/>
      <c r="Y607" s="481"/>
      <c r="Z607" s="481"/>
      <c r="AA607" s="710"/>
      <c r="AB607" s="711"/>
      <c r="AC607" s="714"/>
      <c r="AD607" s="717"/>
      <c r="AE607" s="721"/>
      <c r="AF607" s="717"/>
      <c r="AG607" s="720"/>
      <c r="AH607" s="71"/>
      <c r="AI607" s="734"/>
      <c r="AJ607" s="736"/>
      <c r="AS607" s="729"/>
      <c r="AT607" s="71"/>
      <c r="AU607" s="737"/>
      <c r="AV607" s="736"/>
      <c r="AX607" s="729"/>
      <c r="AY607" s="71"/>
      <c r="AZ607" s="742"/>
      <c r="BA607" s="736"/>
      <c r="BB607" s="731" t="s">
        <v>165</v>
      </c>
      <c r="BC607" s="753">
        <v>0.41</v>
      </c>
      <c r="BD607" s="729">
        <v>1</v>
      </c>
      <c r="BE607" s="736">
        <v>0.41</v>
      </c>
    </row>
    <row r="608" spans="1:61" s="188" customFormat="1" ht="12.75" customHeight="1">
      <c r="A608" s="694">
        <v>0.5</v>
      </c>
      <c r="B608" s="695" t="s">
        <v>346</v>
      </c>
      <c r="C608" s="49">
        <f>S608+W608+AA608+AE608+AI608+AM608+AQ608+AU608+AY608+BC608</f>
        <v>2.02</v>
      </c>
      <c r="D608" s="51">
        <f>T608+X608+AB608+AF608+AJ608+AN608+AR608+AV608+AZ608+BD608</f>
        <v>7</v>
      </c>
      <c r="E608" s="305">
        <f>100*(C608/D608)</f>
        <v>28.857142857142858</v>
      </c>
      <c r="F608" s="239"/>
      <c r="G608" s="266"/>
      <c r="H608" s="289"/>
      <c r="I608" s="115"/>
      <c r="J608" s="116"/>
      <c r="K608" s="276"/>
      <c r="L608" s="122"/>
      <c r="M608" s="121"/>
      <c r="N608" s="435"/>
      <c r="O608" s="506">
        <f>C608+F608+I608+L608</f>
        <v>2.02</v>
      </c>
      <c r="P608" s="480">
        <f>D608+G608+J608+M608</f>
        <v>7</v>
      </c>
      <c r="Q608" s="481">
        <f>100*O608/P608</f>
        <v>28.857142857142858</v>
      </c>
      <c r="R608" s="176"/>
      <c r="S608" s="439"/>
      <c r="T608" s="439"/>
      <c r="U608" s="518"/>
      <c r="V608" s="481"/>
      <c r="W608" s="710"/>
      <c r="X608" s="711"/>
      <c r="Y608" s="481"/>
      <c r="Z608" s="481"/>
      <c r="AA608" s="710"/>
      <c r="AB608" s="711"/>
      <c r="AC608" s="714"/>
      <c r="AD608" s="715"/>
      <c r="AE608" s="710"/>
      <c r="AF608" s="723"/>
      <c r="AG608" s="714"/>
      <c r="AH608" s="731" t="s">
        <v>165</v>
      </c>
      <c r="AI608" s="71">
        <v>0.56</v>
      </c>
      <c r="AJ608" s="72">
        <v>2</v>
      </c>
      <c r="AK608" s="73">
        <f>AI608/AJ608</f>
        <v>0.28</v>
      </c>
      <c r="AL608" s="731" t="s">
        <v>165</v>
      </c>
      <c r="AM608" s="71">
        <v>0.19</v>
      </c>
      <c r="AN608" s="72">
        <v>1</v>
      </c>
      <c r="AO608" s="73">
        <v>0.19</v>
      </c>
      <c r="AP608" s="21"/>
      <c r="AQ608" s="71"/>
      <c r="AR608" s="737"/>
      <c r="AS608" s="736"/>
      <c r="AT608" s="21"/>
      <c r="AU608" s="71"/>
      <c r="AV608" s="734"/>
      <c r="AW608" s="736"/>
      <c r="AX608" s="731" t="s">
        <v>165</v>
      </c>
      <c r="AY608" s="71">
        <v>0.47</v>
      </c>
      <c r="AZ608" s="742">
        <v>1</v>
      </c>
      <c r="BA608" s="73">
        <v>0.47</v>
      </c>
      <c r="BB608" s="731" t="s">
        <v>165</v>
      </c>
      <c r="BC608" s="753">
        <v>0.8</v>
      </c>
      <c r="BD608" s="754">
        <v>3</v>
      </c>
      <c r="BE608" s="73">
        <v>0.27</v>
      </c>
      <c r="BF608" s="100"/>
      <c r="BG608" s="187"/>
      <c r="BH608" s="187"/>
      <c r="BI608" s="187"/>
    </row>
    <row r="609" spans="1:57" s="195" customFormat="1" ht="12.75" customHeight="1">
      <c r="A609" s="549">
        <v>0.5</v>
      </c>
      <c r="B609" s="692" t="s">
        <v>643</v>
      </c>
      <c r="C609" s="49">
        <f>S609+W609+AA609+AE609+AI609+AM609+AQ609+AU609+AY609+BC609</f>
        <v>0.13</v>
      </c>
      <c r="D609" s="51">
        <f>T609+X609+AB609+AF609+AJ609+AN609+AR609+AV609+AZ609+BD609</f>
        <v>1</v>
      </c>
      <c r="E609" s="305">
        <f>100*(C609/D609)</f>
        <v>13</v>
      </c>
      <c r="F609" s="239"/>
      <c r="G609" s="266"/>
      <c r="H609" s="303"/>
      <c r="I609" s="273"/>
      <c r="J609" s="405"/>
      <c r="K609" s="274"/>
      <c r="L609" s="286"/>
      <c r="M609" s="257"/>
      <c r="N609" s="436"/>
      <c r="O609" s="506">
        <f>C609+F609+I609+L609</f>
        <v>0.13</v>
      </c>
      <c r="P609" s="480">
        <f>D609+G609+J609+M609</f>
        <v>1</v>
      </c>
      <c r="Q609" s="481">
        <f>100*O609/P609</f>
        <v>13</v>
      </c>
      <c r="R609" s="176"/>
      <c r="S609" s="439"/>
      <c r="T609" s="439"/>
      <c r="U609" s="518"/>
      <c r="V609" s="481"/>
      <c r="W609" s="710"/>
      <c r="X609" s="711"/>
      <c r="Y609" s="481"/>
      <c r="Z609" s="481"/>
      <c r="AA609" s="710"/>
      <c r="AB609" s="711"/>
      <c r="AC609" s="714"/>
      <c r="AD609" s="717"/>
      <c r="AE609" s="721"/>
      <c r="AF609" s="717"/>
      <c r="AG609" s="720"/>
      <c r="AH609" s="71"/>
      <c r="AI609" s="734"/>
      <c r="AJ609" s="736"/>
      <c r="AS609" s="729"/>
      <c r="AT609" s="71"/>
      <c r="AU609" s="737"/>
      <c r="AV609" s="736"/>
      <c r="AX609" s="729"/>
      <c r="AY609" s="71"/>
      <c r="AZ609" s="600"/>
      <c r="BA609" s="736"/>
      <c r="BB609" s="731" t="s">
        <v>165</v>
      </c>
      <c r="BC609" s="753">
        <v>0.13</v>
      </c>
      <c r="BD609" s="729">
        <v>1</v>
      </c>
      <c r="BE609" s="736">
        <v>0.13</v>
      </c>
    </row>
    <row r="610" spans="1:56" s="195" customFormat="1" ht="12.75" customHeight="1">
      <c r="A610" s="549">
        <v>0.5</v>
      </c>
      <c r="B610" s="692" t="s">
        <v>555</v>
      </c>
      <c r="C610" s="49">
        <f>S610+W610+AA610+AE610+AI610+AM610+AQ610+AU610+AY610+BC610</f>
        <v>0.19</v>
      </c>
      <c r="D610" s="51">
        <f>T610+X610+AB610+AF610+AJ610+AN610+AR610+AV610+AZ610+BD610</f>
        <v>1</v>
      </c>
      <c r="E610" s="305">
        <f>100*(C610/D610)</f>
        <v>19</v>
      </c>
      <c r="F610" s="239"/>
      <c r="G610" s="266"/>
      <c r="H610" s="303"/>
      <c r="I610" s="278"/>
      <c r="J610" s="410"/>
      <c r="K610" s="279"/>
      <c r="L610" s="278"/>
      <c r="M610" s="201"/>
      <c r="N610" s="279"/>
      <c r="O610" s="506">
        <f>C610+F610+I610+L610</f>
        <v>0.19</v>
      </c>
      <c r="P610" s="480">
        <f>D610+G610+J610+M610</f>
        <v>1</v>
      </c>
      <c r="Q610" s="481">
        <f>100*O610/P610</f>
        <v>19</v>
      </c>
      <c r="R610" s="176"/>
      <c r="S610" s="439"/>
      <c r="T610" s="439"/>
      <c r="U610" s="518"/>
      <c r="V610" s="481"/>
      <c r="W610" s="710"/>
      <c r="X610" s="711"/>
      <c r="Y610" s="481"/>
      <c r="Z610" s="481"/>
      <c r="AA610" s="710"/>
      <c r="AB610" s="711"/>
      <c r="AC610" s="714"/>
      <c r="AD610" s="193"/>
      <c r="AE610" s="193"/>
      <c r="AF610" s="209"/>
      <c r="AG610" s="726"/>
      <c r="AH610" s="729"/>
      <c r="AI610" s="71"/>
      <c r="AJ610" s="734"/>
      <c r="AK610" s="736"/>
      <c r="AL610" s="729"/>
      <c r="AM610" s="71"/>
      <c r="AN610" s="734"/>
      <c r="AO610" s="736"/>
      <c r="AP610" s="731" t="s">
        <v>165</v>
      </c>
      <c r="AQ610" s="71">
        <v>0.19</v>
      </c>
      <c r="AR610" s="734">
        <v>1</v>
      </c>
      <c r="AS610" s="736">
        <v>0.19</v>
      </c>
      <c r="AT610" s="729"/>
      <c r="AU610" s="71"/>
      <c r="AV610" s="734"/>
      <c r="AW610" s="736"/>
      <c r="AZ610" s="749"/>
      <c r="BD610" s="205"/>
    </row>
    <row r="611" spans="1:61" s="193" customFormat="1" ht="12.75" customHeight="1">
      <c r="A611" s="549">
        <v>0.5</v>
      </c>
      <c r="B611" s="692" t="s">
        <v>556</v>
      </c>
      <c r="C611" s="49">
        <f>S611+W611+AA611+AE611+AI611+AM611+AQ611+AU611+AY611+BC611</f>
        <v>0.56</v>
      </c>
      <c r="D611" s="51">
        <f>T611+X611+AB611+AF611+AJ611+AN611+AR611+AV611+AZ611+BD611</f>
        <v>1</v>
      </c>
      <c r="E611" s="305">
        <f>100*(C611/D611)</f>
        <v>56.00000000000001</v>
      </c>
      <c r="F611" s="239"/>
      <c r="G611" s="266"/>
      <c r="H611" s="303"/>
      <c r="I611" s="278"/>
      <c r="J611" s="410"/>
      <c r="K611" s="279"/>
      <c r="L611" s="278"/>
      <c r="M611" s="201"/>
      <c r="N611" s="279"/>
      <c r="O611" s="506">
        <f>C611+F611+I611+L611</f>
        <v>0.56</v>
      </c>
      <c r="P611" s="480">
        <f>D611+G611+J611+M611</f>
        <v>1</v>
      </c>
      <c r="Q611" s="481">
        <f>100*O611/P611</f>
        <v>56.00000000000001</v>
      </c>
      <c r="R611" s="176"/>
      <c r="S611" s="439"/>
      <c r="T611" s="439"/>
      <c r="U611" s="518"/>
      <c r="V611" s="481"/>
      <c r="W611" s="710"/>
      <c r="X611" s="711"/>
      <c r="Y611" s="481"/>
      <c r="Z611" s="481"/>
      <c r="AA611" s="710"/>
      <c r="AB611" s="711"/>
      <c r="AC611" s="714"/>
      <c r="AF611" s="209"/>
      <c r="AG611" s="726"/>
      <c r="AH611" s="729"/>
      <c r="AI611" s="71"/>
      <c r="AJ611" s="734"/>
      <c r="AK611" s="736"/>
      <c r="AL611" s="729"/>
      <c r="AM611" s="71"/>
      <c r="AN611" s="734"/>
      <c r="AO611" s="736"/>
      <c r="AP611" s="731" t="s">
        <v>165</v>
      </c>
      <c r="AQ611" s="71">
        <v>0.56</v>
      </c>
      <c r="AR611" s="734">
        <v>1</v>
      </c>
      <c r="AS611" s="736">
        <v>0.56</v>
      </c>
      <c r="AT611" s="729"/>
      <c r="AU611" s="71"/>
      <c r="AV611" s="734"/>
      <c r="AW611" s="736"/>
      <c r="AX611" s="195"/>
      <c r="AY611" s="195"/>
      <c r="AZ611" s="749"/>
      <c r="BA611" s="195"/>
      <c r="BB611" s="195"/>
      <c r="BC611" s="195"/>
      <c r="BD611" s="205"/>
      <c r="BE611" s="195"/>
      <c r="BF611" s="195"/>
      <c r="BG611" s="195"/>
      <c r="BH611" s="195"/>
      <c r="BI611" s="195"/>
    </row>
    <row r="612" spans="1:61" s="188" customFormat="1" ht="12.75" customHeight="1">
      <c r="A612" s="549">
        <v>0.5</v>
      </c>
      <c r="B612" s="692" t="s">
        <v>139</v>
      </c>
      <c r="C612" s="49">
        <f>S612+W612+AA612+AE612+AI612+AM612+AQ612+AU612+AY612+BC612</f>
        <v>0.6799999999999999</v>
      </c>
      <c r="D612" s="51">
        <f>T612+X612+AB612+AF612+AJ612+AN612+AR612+AV612+AZ612+BD612</f>
        <v>3</v>
      </c>
      <c r="E612" s="305">
        <f>100*(C612/D612)</f>
        <v>22.666666666666664</v>
      </c>
      <c r="F612" s="239"/>
      <c r="G612" s="266"/>
      <c r="H612" s="289"/>
      <c r="I612" s="115"/>
      <c r="J612" s="116"/>
      <c r="K612" s="276"/>
      <c r="L612" s="122"/>
      <c r="M612" s="121"/>
      <c r="N612" s="435"/>
      <c r="O612" s="506">
        <f>C612+F612+I612+L612</f>
        <v>0.6799999999999999</v>
      </c>
      <c r="P612" s="480">
        <f>D612+G612+J612+M612</f>
        <v>3</v>
      </c>
      <c r="Q612" s="481">
        <f>100*O612/P612</f>
        <v>22.666666666666668</v>
      </c>
      <c r="R612" s="176"/>
      <c r="S612" s="439"/>
      <c r="T612" s="439"/>
      <c r="U612" s="518"/>
      <c r="V612" s="481"/>
      <c r="W612" s="710"/>
      <c r="X612" s="711"/>
      <c r="Y612" s="481"/>
      <c r="Z612" s="481"/>
      <c r="AA612" s="710"/>
      <c r="AB612" s="711"/>
      <c r="AC612" s="714"/>
      <c r="AD612" s="718" t="s">
        <v>165</v>
      </c>
      <c r="AE612" s="825">
        <v>0.16</v>
      </c>
      <c r="AF612" s="826">
        <v>1</v>
      </c>
      <c r="AG612" s="714">
        <f>AE612/AF612</f>
        <v>0.16</v>
      </c>
      <c r="AH612" s="21"/>
      <c r="AI612" s="71"/>
      <c r="AJ612" s="72"/>
      <c r="AK612" s="73"/>
      <c r="AL612" s="731" t="s">
        <v>165</v>
      </c>
      <c r="AM612" s="71">
        <v>0.34</v>
      </c>
      <c r="AN612" s="72">
        <v>1</v>
      </c>
      <c r="AO612" s="73">
        <v>0.34</v>
      </c>
      <c r="AP612" s="731" t="s">
        <v>165</v>
      </c>
      <c r="AQ612" s="71">
        <v>0.18</v>
      </c>
      <c r="AR612" s="72">
        <v>1</v>
      </c>
      <c r="AS612" s="73">
        <v>0.18</v>
      </c>
      <c r="AT612" s="21"/>
      <c r="AU612" s="71"/>
      <c r="AV612" s="734"/>
      <c r="AW612" s="736"/>
      <c r="AX612" s="21"/>
      <c r="AY612" s="748"/>
      <c r="AZ612" s="742"/>
      <c r="BA612" s="73"/>
      <c r="BB612" s="29"/>
      <c r="BC612" s="744"/>
      <c r="BD612" s="754"/>
      <c r="BE612" s="73"/>
      <c r="BF612" s="100"/>
      <c r="BG612" s="187"/>
      <c r="BH612" s="187"/>
      <c r="BI612" s="187"/>
    </row>
    <row r="613" spans="1:56" s="195" customFormat="1" ht="12.75" customHeight="1">
      <c r="A613" s="549">
        <v>0.5</v>
      </c>
      <c r="B613" s="698" t="s">
        <v>487</v>
      </c>
      <c r="C613" s="49">
        <f>S613+W613+AA613+AE613+AI613+AM613+AQ613+AU613+AY613+BC613</f>
        <v>0.28</v>
      </c>
      <c r="D613" s="51">
        <f>T613+X613+AB613+AF613+AJ613+AN613+AR613+AV613+AZ613+BD613</f>
        <v>1</v>
      </c>
      <c r="E613" s="305">
        <f>100*(C613/D613)</f>
        <v>28.000000000000004</v>
      </c>
      <c r="F613" s="239"/>
      <c r="G613" s="266"/>
      <c r="H613" s="303"/>
      <c r="I613" s="291"/>
      <c r="J613" s="411"/>
      <c r="K613" s="282"/>
      <c r="L613" s="291"/>
      <c r="M613" s="281"/>
      <c r="N613" s="282"/>
      <c r="O613" s="506">
        <f>C613+F613+I613+L613</f>
        <v>0.28</v>
      </c>
      <c r="P613" s="480">
        <f>D613+G613+J613+M613</f>
        <v>1</v>
      </c>
      <c r="Q613" s="481">
        <f>100*O613/P613</f>
        <v>28.000000000000004</v>
      </c>
      <c r="R613" s="176"/>
      <c r="S613" s="439"/>
      <c r="T613" s="439"/>
      <c r="U613" s="518"/>
      <c r="V613" s="481"/>
      <c r="W613" s="710"/>
      <c r="X613" s="711"/>
      <c r="Y613" s="481"/>
      <c r="Z613" s="481"/>
      <c r="AA613" s="710"/>
      <c r="AB613" s="711"/>
      <c r="AC613" s="714"/>
      <c r="AD613" s="718" t="s">
        <v>165</v>
      </c>
      <c r="AE613" s="722">
        <v>0.28</v>
      </c>
      <c r="AF613" s="724">
        <v>1</v>
      </c>
      <c r="AG613" s="727">
        <f>AE613/AF613</f>
        <v>0.28</v>
      </c>
      <c r="AH613" s="730"/>
      <c r="AI613" s="730"/>
      <c r="AJ613" s="730"/>
      <c r="AK613" s="730"/>
      <c r="AL613" s="730"/>
      <c r="AM613" s="730"/>
      <c r="AN613" s="730"/>
      <c r="AO613" s="730"/>
      <c r="AP613" s="730"/>
      <c r="AQ613" s="730"/>
      <c r="AR613" s="730"/>
      <c r="AS613" s="730"/>
      <c r="AT613" s="730"/>
      <c r="AU613" s="730"/>
      <c r="AV613" s="730"/>
      <c r="AZ613" s="749"/>
      <c r="BD613" s="205"/>
    </row>
    <row r="614" spans="1:61" s="188" customFormat="1" ht="12.75" customHeight="1">
      <c r="A614" s="549">
        <v>0.5</v>
      </c>
      <c r="B614" s="695" t="s">
        <v>120</v>
      </c>
      <c r="C614" s="49">
        <f>AE614+AI614+AM614+AQ614+AU614</f>
        <v>0.58</v>
      </c>
      <c r="D614" s="51">
        <f>AF614+AJ614+AN614+AR614+AV614+AZ614+BD614</f>
        <v>2</v>
      </c>
      <c r="E614" s="305">
        <f>100*(C614/D614)</f>
        <v>28.999999999999996</v>
      </c>
      <c r="F614" s="103">
        <v>0.45</v>
      </c>
      <c r="G614" s="212">
        <v>1</v>
      </c>
      <c r="H614" s="283">
        <f>100*(F614/G614)</f>
        <v>45</v>
      </c>
      <c r="I614" s="115"/>
      <c r="J614" s="116"/>
      <c r="K614" s="276"/>
      <c r="L614" s="122"/>
      <c r="M614" s="121"/>
      <c r="N614" s="435"/>
      <c r="O614" s="506">
        <f>C614+F614+I614+L614</f>
        <v>1.03</v>
      </c>
      <c r="P614" s="480">
        <f>D614+G614+J614+M614</f>
        <v>3</v>
      </c>
      <c r="Q614" s="481">
        <f>100*O614/P614</f>
        <v>34.333333333333336</v>
      </c>
      <c r="R614" s="176"/>
      <c r="S614" s="439"/>
      <c r="T614" s="439"/>
      <c r="U614" s="518"/>
      <c r="V614" s="481"/>
      <c r="W614" s="710"/>
      <c r="X614" s="711"/>
      <c r="Y614" s="481"/>
      <c r="Z614" s="481"/>
      <c r="AA614" s="710"/>
      <c r="AB614" s="711"/>
      <c r="AC614" s="714"/>
      <c r="AD614" s="715"/>
      <c r="AE614" s="710"/>
      <c r="AF614" s="723"/>
      <c r="AG614" s="714"/>
      <c r="AH614" s="21"/>
      <c r="AI614" s="71"/>
      <c r="AJ614" s="72"/>
      <c r="AK614" s="73"/>
      <c r="AL614" s="21"/>
      <c r="AM614" s="71"/>
      <c r="AN614" s="72"/>
      <c r="AO614" s="73"/>
      <c r="AP614" s="731" t="s">
        <v>165</v>
      </c>
      <c r="AQ614" s="71">
        <v>0.58</v>
      </c>
      <c r="AR614" s="72">
        <v>1</v>
      </c>
      <c r="AS614" s="73">
        <v>0.58</v>
      </c>
      <c r="AT614" s="21"/>
      <c r="AU614" s="71"/>
      <c r="AV614" s="734"/>
      <c r="AW614" s="736"/>
      <c r="AX614" s="733" t="s">
        <v>163</v>
      </c>
      <c r="AY614" s="71">
        <v>0.45</v>
      </c>
      <c r="AZ614" s="742">
        <v>1</v>
      </c>
      <c r="BA614" s="73">
        <v>0.45</v>
      </c>
      <c r="BB614" s="728"/>
      <c r="BC614" s="753"/>
      <c r="BD614" s="831"/>
      <c r="BE614" s="73"/>
      <c r="BF614" s="100"/>
      <c r="BG614" s="187"/>
      <c r="BH614" s="187"/>
      <c r="BI614" s="187"/>
    </row>
    <row r="615" spans="1:61" s="188" customFormat="1" ht="12.75" customHeight="1">
      <c r="A615" s="694">
        <v>0.5</v>
      </c>
      <c r="B615" s="837" t="s">
        <v>269</v>
      </c>
      <c r="C615" s="49">
        <f>S615+W615+AA615+AE615+AI615+AM615+AQ615+AU615+AY615+BC615</f>
        <v>2.71</v>
      </c>
      <c r="D615" s="51">
        <f>T615+X615+AB615+AF615+AJ615+AN615+AR615+AV615+AZ615+BD615</f>
        <v>6</v>
      </c>
      <c r="E615" s="305">
        <f>100*(C615/D615)</f>
        <v>45.166666666666664</v>
      </c>
      <c r="F615" s="239"/>
      <c r="G615" s="266"/>
      <c r="H615" s="289"/>
      <c r="I615" s="115"/>
      <c r="J615" s="116"/>
      <c r="K615" s="276"/>
      <c r="L615" s="122"/>
      <c r="M615" s="121"/>
      <c r="N615" s="435"/>
      <c r="O615" s="506">
        <f>C615+F615+I615+L615</f>
        <v>2.71</v>
      </c>
      <c r="P615" s="480">
        <f>D615+G615+J615+M615</f>
        <v>6</v>
      </c>
      <c r="Q615" s="481">
        <f>100*O615/P615</f>
        <v>45.166666666666664</v>
      </c>
      <c r="R615" s="176"/>
      <c r="S615" s="439"/>
      <c r="T615" s="439"/>
      <c r="U615" s="518"/>
      <c r="V615" s="481"/>
      <c r="W615" s="710"/>
      <c r="X615" s="711"/>
      <c r="Y615" s="481"/>
      <c r="Z615" s="481"/>
      <c r="AA615" s="710"/>
      <c r="AB615" s="711"/>
      <c r="AC615" s="714"/>
      <c r="AD615" s="716"/>
      <c r="AE615" s="710"/>
      <c r="AF615" s="723"/>
      <c r="AG615" s="714"/>
      <c r="AH615" s="21"/>
      <c r="AI615" s="71"/>
      <c r="AJ615" s="72"/>
      <c r="AK615" s="73"/>
      <c r="AL615" s="21"/>
      <c r="AM615" s="71"/>
      <c r="AN615" s="72"/>
      <c r="AO615" s="73"/>
      <c r="AP615" s="21"/>
      <c r="AQ615" s="71"/>
      <c r="AR615" s="72"/>
      <c r="AS615" s="73"/>
      <c r="AT615" s="731" t="s">
        <v>165</v>
      </c>
      <c r="AU615" s="71">
        <v>0.46</v>
      </c>
      <c r="AV615" s="72">
        <v>1</v>
      </c>
      <c r="AW615" s="73">
        <v>0.46</v>
      </c>
      <c r="AX615" s="731" t="s">
        <v>165</v>
      </c>
      <c r="AY615" s="71">
        <v>2.25</v>
      </c>
      <c r="AZ615" s="742">
        <v>5</v>
      </c>
      <c r="BA615" s="73">
        <v>0.45</v>
      </c>
      <c r="BB615" s="728"/>
      <c r="BC615" s="753"/>
      <c r="BD615" s="831"/>
      <c r="BE615" s="73"/>
      <c r="BF615" s="100"/>
      <c r="BG615" s="187"/>
      <c r="BH615" s="187"/>
      <c r="BI615" s="187"/>
    </row>
    <row r="616" spans="1:58" s="187" customFormat="1" ht="12.75" customHeight="1">
      <c r="A616" s="549">
        <v>0.5</v>
      </c>
      <c r="B616" s="692" t="s">
        <v>112</v>
      </c>
      <c r="C616" s="49">
        <f>S616+W616+AA616+AE616+AI616+AM616+AQ616+AU616+AY616+BC616</f>
        <v>2.9699999999999998</v>
      </c>
      <c r="D616" s="51">
        <f>T616+X616+AB616+AF616+AJ616+AN616+AR616+AV616+AZ616+BD616</f>
        <v>4</v>
      </c>
      <c r="E616" s="305">
        <f>100*(C616/D616)</f>
        <v>74.25</v>
      </c>
      <c r="F616" s="239"/>
      <c r="G616" s="266"/>
      <c r="H616" s="289"/>
      <c r="I616" s="115"/>
      <c r="J616" s="116"/>
      <c r="K616" s="276"/>
      <c r="L616" s="122"/>
      <c r="M616" s="121"/>
      <c r="N616" s="435"/>
      <c r="O616" s="506">
        <f>C616+F616+I616+L616</f>
        <v>2.9699999999999998</v>
      </c>
      <c r="P616" s="480">
        <f>D616+G616+J616+M616</f>
        <v>4</v>
      </c>
      <c r="Q616" s="481">
        <f>100*O616/P616</f>
        <v>74.25</v>
      </c>
      <c r="R616" s="176"/>
      <c r="S616" s="439"/>
      <c r="T616" s="439"/>
      <c r="U616" s="518"/>
      <c r="V616" s="481"/>
      <c r="W616" s="710"/>
      <c r="X616" s="711"/>
      <c r="Y616" s="481"/>
      <c r="Z616" s="481"/>
      <c r="AA616" s="710"/>
      <c r="AB616" s="711"/>
      <c r="AC616" s="714"/>
      <c r="AD616" s="715"/>
      <c r="AE616" s="710"/>
      <c r="AF616" s="723"/>
      <c r="AG616" s="714"/>
      <c r="AH616" s="21"/>
      <c r="AI616" s="71"/>
      <c r="AJ616" s="72"/>
      <c r="AK616" s="73"/>
      <c r="AL616" s="731" t="s">
        <v>165</v>
      </c>
      <c r="AM616" s="71">
        <v>1</v>
      </c>
      <c r="AN616" s="72">
        <v>1</v>
      </c>
      <c r="AO616" s="73">
        <v>1</v>
      </c>
      <c r="AP616" s="731" t="s">
        <v>165</v>
      </c>
      <c r="AQ616" s="71">
        <v>0.77</v>
      </c>
      <c r="AR616" s="72">
        <v>1</v>
      </c>
      <c r="AS616" s="73">
        <v>0.77</v>
      </c>
      <c r="AT616" s="731" t="s">
        <v>165</v>
      </c>
      <c r="AU616" s="71">
        <v>1.2</v>
      </c>
      <c r="AV616" s="72">
        <v>2</v>
      </c>
      <c r="AW616" s="73">
        <v>0.6</v>
      </c>
      <c r="AX616" s="21"/>
      <c r="AY616" s="748"/>
      <c r="AZ616" s="742"/>
      <c r="BA616" s="73"/>
      <c r="BB616" s="29"/>
      <c r="BC616" s="744"/>
      <c r="BD616" s="754"/>
      <c r="BE616" s="73"/>
      <c r="BF616" s="100"/>
    </row>
    <row r="617" spans="1:58" s="187" customFormat="1" ht="12.75" customHeight="1">
      <c r="A617" s="549">
        <v>0.5</v>
      </c>
      <c r="B617" s="696" t="s">
        <v>333</v>
      </c>
      <c r="C617" s="49">
        <f>S617+W617+AA617+AE617+AI617+AM617+AQ617+AU617+AY617+BC617</f>
        <v>0.67</v>
      </c>
      <c r="D617" s="51">
        <f>T617+X617+AB617+AF617+AJ617+AN617+AR617+AV617+AZ617+BD617</f>
        <v>5</v>
      </c>
      <c r="E617" s="305">
        <f>100*(C617/D617)</f>
        <v>13.4</v>
      </c>
      <c r="F617" s="239"/>
      <c r="G617" s="266"/>
      <c r="H617" s="289"/>
      <c r="I617" s="115"/>
      <c r="J617" s="116"/>
      <c r="K617" s="276"/>
      <c r="L617" s="122"/>
      <c r="M617" s="121"/>
      <c r="N617" s="435"/>
      <c r="O617" s="506">
        <f>C617+F617+I617+L617</f>
        <v>0.67</v>
      </c>
      <c r="P617" s="480">
        <f>D617+G617+J617+M617</f>
        <v>5</v>
      </c>
      <c r="Q617" s="481">
        <f>100*O617/P617</f>
        <v>13.4</v>
      </c>
      <c r="R617" s="176"/>
      <c r="S617" s="439"/>
      <c r="T617" s="439"/>
      <c r="U617" s="518"/>
      <c r="V617" s="481"/>
      <c r="W617" s="710"/>
      <c r="X617" s="711"/>
      <c r="Y617" s="481"/>
      <c r="Z617" s="481"/>
      <c r="AA617" s="710"/>
      <c r="AB617" s="711"/>
      <c r="AC617" s="714"/>
      <c r="AD617" s="716"/>
      <c r="AE617" s="710"/>
      <c r="AF617" s="723"/>
      <c r="AG617" s="714"/>
      <c r="AH617" s="731" t="s">
        <v>165</v>
      </c>
      <c r="AI617" s="71">
        <v>0.67</v>
      </c>
      <c r="AJ617" s="72">
        <v>5</v>
      </c>
      <c r="AK617" s="73">
        <f>AI617/AJ617</f>
        <v>0.134</v>
      </c>
      <c r="AL617" s="728"/>
      <c r="AM617" s="71"/>
      <c r="AN617" s="72"/>
      <c r="AO617" s="73"/>
      <c r="AP617" s="21"/>
      <c r="AQ617" s="71"/>
      <c r="AR617" s="72"/>
      <c r="AS617" s="73"/>
      <c r="AT617" s="21"/>
      <c r="AU617" s="71"/>
      <c r="AV617" s="72"/>
      <c r="AW617" s="73"/>
      <c r="AX617" s="21"/>
      <c r="AY617" s="71"/>
      <c r="AZ617" s="742"/>
      <c r="BA617" s="73"/>
      <c r="BB617" s="21"/>
      <c r="BC617" s="753"/>
      <c r="BD617" s="754"/>
      <c r="BE617" s="73"/>
      <c r="BF617" s="100"/>
    </row>
    <row r="618" spans="1:61" s="193" customFormat="1" ht="12.75" customHeight="1">
      <c r="A618" s="549">
        <v>0.5</v>
      </c>
      <c r="B618" s="692" t="s">
        <v>577</v>
      </c>
      <c r="C618" s="49">
        <f>S618+W618+AA618+AE618+AI618+AM618+AQ618+AU618+AY618+BC618</f>
        <v>0.21</v>
      </c>
      <c r="D618" s="51">
        <f>T618+X618+AB618+AF618+AJ618+AN618+AR618+AV618+AZ618+BD618</f>
        <v>1</v>
      </c>
      <c r="E618" s="305">
        <f>100*(C618/D618)</f>
        <v>21</v>
      </c>
      <c r="F618" s="239"/>
      <c r="G618" s="266"/>
      <c r="H618" s="303"/>
      <c r="I618" s="278"/>
      <c r="J618" s="410"/>
      <c r="K618" s="279"/>
      <c r="L618" s="278"/>
      <c r="M618" s="201"/>
      <c r="N618" s="279"/>
      <c r="O618" s="506">
        <f>C618+F618+I618+L618</f>
        <v>0.21</v>
      </c>
      <c r="P618" s="480">
        <f>D618+G618+J618+M618</f>
        <v>1</v>
      </c>
      <c r="Q618" s="481">
        <f>100*O618/P618</f>
        <v>21</v>
      </c>
      <c r="R618" s="176"/>
      <c r="S618" s="439"/>
      <c r="T618" s="439"/>
      <c r="U618" s="518"/>
      <c r="V618" s="481"/>
      <c r="W618" s="710"/>
      <c r="X618" s="711"/>
      <c r="Y618" s="481"/>
      <c r="Z618" s="481"/>
      <c r="AA618" s="710"/>
      <c r="AB618" s="711"/>
      <c r="AC618" s="714"/>
      <c r="AF618" s="209"/>
      <c r="AG618" s="726"/>
      <c r="AH618" s="729"/>
      <c r="AI618" s="71"/>
      <c r="AJ618" s="734"/>
      <c r="AK618" s="736"/>
      <c r="AL618" s="729"/>
      <c r="AM618" s="71"/>
      <c r="AN618" s="734"/>
      <c r="AO618" s="736"/>
      <c r="AP618" s="729"/>
      <c r="AQ618" s="71"/>
      <c r="AR618" s="734"/>
      <c r="AS618" s="736"/>
      <c r="AT618" s="731" t="s">
        <v>165</v>
      </c>
      <c r="AU618" s="71">
        <v>0.21</v>
      </c>
      <c r="AV618" s="734">
        <v>1</v>
      </c>
      <c r="AW618" s="736">
        <v>0.21</v>
      </c>
      <c r="AX618" s="195"/>
      <c r="AY618" s="195"/>
      <c r="AZ618" s="749"/>
      <c r="BA618" s="195"/>
      <c r="BB618" s="195"/>
      <c r="BC618" s="195"/>
      <c r="BD618" s="205"/>
      <c r="BE618" s="195"/>
      <c r="BF618" s="195"/>
      <c r="BG618" s="195"/>
      <c r="BH618" s="195"/>
      <c r="BI618" s="195"/>
    </row>
    <row r="619" spans="1:61" s="188" customFormat="1" ht="12.75" customHeight="1">
      <c r="A619" s="694">
        <v>0.5</v>
      </c>
      <c r="B619" s="695" t="s">
        <v>232</v>
      </c>
      <c r="C619" s="49">
        <f>S619+W619+AA619+AE619+AI619+AM619+AQ619+AU619+AY619+BC619</f>
        <v>1.24</v>
      </c>
      <c r="D619" s="51">
        <f>T619+X619+AB619+AF619+AJ619+AN619+AR619+AV619+AZ619+BD619</f>
        <v>2</v>
      </c>
      <c r="E619" s="305">
        <f>100*(C619/D619)</f>
        <v>62</v>
      </c>
      <c r="F619" s="239"/>
      <c r="G619" s="266"/>
      <c r="H619" s="289"/>
      <c r="I619" s="115"/>
      <c r="J619" s="116"/>
      <c r="K619" s="276"/>
      <c r="L619" s="122"/>
      <c r="M619" s="121"/>
      <c r="N619" s="435"/>
      <c r="O619" s="506">
        <f>C619+F619+I619+L619</f>
        <v>1.24</v>
      </c>
      <c r="P619" s="480">
        <f>D619+G619+J619+M619</f>
        <v>2</v>
      </c>
      <c r="Q619" s="481">
        <f>100*O619/P619</f>
        <v>62</v>
      </c>
      <c r="R619" s="176"/>
      <c r="S619" s="439"/>
      <c r="T619" s="439"/>
      <c r="U619" s="518"/>
      <c r="V619" s="481"/>
      <c r="W619" s="710"/>
      <c r="X619" s="711"/>
      <c r="Y619" s="481"/>
      <c r="Z619" s="481"/>
      <c r="AA619" s="710"/>
      <c r="AB619" s="711"/>
      <c r="AC619" s="714"/>
      <c r="AD619" s="715"/>
      <c r="AE619" s="710"/>
      <c r="AF619" s="723"/>
      <c r="AG619" s="714"/>
      <c r="AH619" s="21"/>
      <c r="AI619" s="71"/>
      <c r="AJ619" s="72"/>
      <c r="AK619" s="73"/>
      <c r="AL619" s="21"/>
      <c r="AM619" s="71"/>
      <c r="AN619" s="72"/>
      <c r="AO619" s="73"/>
      <c r="AP619" s="29"/>
      <c r="AQ619" s="71"/>
      <c r="AR619" s="737"/>
      <c r="AS619" s="736"/>
      <c r="AT619" s="731" t="s">
        <v>165</v>
      </c>
      <c r="AU619" s="71">
        <v>0.62</v>
      </c>
      <c r="AV619" s="72">
        <v>1</v>
      </c>
      <c r="AW619" s="73">
        <v>0.62</v>
      </c>
      <c r="AX619" s="731" t="s">
        <v>165</v>
      </c>
      <c r="AY619" s="71">
        <v>0.62</v>
      </c>
      <c r="AZ619" s="742">
        <v>1</v>
      </c>
      <c r="BA619" s="73">
        <v>0.62</v>
      </c>
      <c r="BB619" s="728"/>
      <c r="BC619" s="753"/>
      <c r="BD619" s="831"/>
      <c r="BE619" s="73"/>
      <c r="BF619" s="100"/>
      <c r="BG619" s="187"/>
      <c r="BH619" s="187"/>
      <c r="BI619" s="187"/>
    </row>
    <row r="620" spans="1:56" s="195" customFormat="1" ht="12.75" customHeight="1">
      <c r="A620" s="549">
        <v>0.5</v>
      </c>
      <c r="B620" s="700" t="s">
        <v>510</v>
      </c>
      <c r="C620" s="49">
        <f>S620+W620+AA620+AE620+AI620+AM620+AQ620+AU620+AY620+BC620</f>
        <v>0.14285714285714285</v>
      </c>
      <c r="D620" s="51">
        <f>T620+X620+AB620+AF620+AJ620+AN620+AR620+AV620+AZ620+BD620</f>
        <v>1</v>
      </c>
      <c r="E620" s="305">
        <f>100*(C620/D620)</f>
        <v>14.285714285714285</v>
      </c>
      <c r="F620" s="239"/>
      <c r="G620" s="266"/>
      <c r="H620" s="303"/>
      <c r="I620" s="278"/>
      <c r="J620" s="410"/>
      <c r="K620" s="279"/>
      <c r="L620" s="278"/>
      <c r="M620" s="201"/>
      <c r="N620" s="279"/>
      <c r="O620" s="506">
        <f>C620+F620+I620+L620</f>
        <v>0.14285714285714285</v>
      </c>
      <c r="P620" s="480">
        <f>D620+G620+J620+M620</f>
        <v>1</v>
      </c>
      <c r="Q620" s="481">
        <f>100*O620/P620</f>
        <v>14.285714285714285</v>
      </c>
      <c r="R620" s="176"/>
      <c r="S620" s="439"/>
      <c r="T620" s="439"/>
      <c r="U620" s="518"/>
      <c r="V620" s="481"/>
      <c r="W620" s="710"/>
      <c r="X620" s="711"/>
      <c r="Y620" s="481"/>
      <c r="Z620" s="481"/>
      <c r="AA620" s="710"/>
      <c r="AB620" s="711"/>
      <c r="AC620" s="714"/>
      <c r="AD620" s="193"/>
      <c r="AE620" s="193"/>
      <c r="AF620" s="209"/>
      <c r="AG620" s="726"/>
      <c r="AH620" s="731" t="s">
        <v>165</v>
      </c>
      <c r="AI620" s="735">
        <v>0.14285714285714285</v>
      </c>
      <c r="AJ620" s="734">
        <v>1</v>
      </c>
      <c r="AK620" s="736">
        <f>AI620/AJ620</f>
        <v>0.14285714285714285</v>
      </c>
      <c r="AL620" s="740"/>
      <c r="AM620" s="741"/>
      <c r="AN620" s="732"/>
      <c r="AO620" s="744"/>
      <c r="AP620" s="732"/>
      <c r="AQ620" s="732"/>
      <c r="AR620" s="732"/>
      <c r="AS620" s="732"/>
      <c r="AT620" s="732"/>
      <c r="AU620" s="732"/>
      <c r="AV620" s="732"/>
      <c r="AW620" s="732"/>
      <c r="AZ620" s="749"/>
      <c r="BD620" s="205"/>
    </row>
    <row r="621" spans="1:58" s="187" customFormat="1" ht="12.75" customHeight="1">
      <c r="A621" s="549">
        <v>0.5</v>
      </c>
      <c r="B621" s="696" t="s">
        <v>270</v>
      </c>
      <c r="C621" s="49">
        <f>S621+W621+AA621+AE621+AI621+AM621+AQ621+AU621+AY621+BC621</f>
        <v>4.56</v>
      </c>
      <c r="D621" s="51">
        <f>T621+X621+AB621+AF621+AJ621+AN621+AR621+AV621+AZ621+BD621</f>
        <v>7</v>
      </c>
      <c r="E621" s="305">
        <f>100*(C621/D621)</f>
        <v>65.14285714285714</v>
      </c>
      <c r="F621" s="239"/>
      <c r="G621" s="266"/>
      <c r="H621" s="289"/>
      <c r="I621" s="115"/>
      <c r="J621" s="116"/>
      <c r="K621" s="276"/>
      <c r="L621" s="122"/>
      <c r="M621" s="121"/>
      <c r="N621" s="435"/>
      <c r="O621" s="506">
        <f>C621+F621+I621+L621</f>
        <v>4.56</v>
      </c>
      <c r="P621" s="480">
        <f>D621+G621+J621+M621</f>
        <v>7</v>
      </c>
      <c r="Q621" s="481">
        <f>100*O621/P621</f>
        <v>65.14285714285714</v>
      </c>
      <c r="R621" s="176"/>
      <c r="S621" s="439"/>
      <c r="T621" s="439"/>
      <c r="U621" s="518"/>
      <c r="V621" s="481"/>
      <c r="W621" s="710"/>
      <c r="X621" s="711"/>
      <c r="Y621" s="481"/>
      <c r="Z621" s="481"/>
      <c r="AA621" s="710"/>
      <c r="AB621" s="711"/>
      <c r="AC621" s="714"/>
      <c r="AD621" s="716"/>
      <c r="AE621" s="710"/>
      <c r="AF621" s="723"/>
      <c r="AG621" s="714"/>
      <c r="AH621" s="728"/>
      <c r="AI621" s="71"/>
      <c r="AJ621" s="72"/>
      <c r="AK621" s="73"/>
      <c r="AL621" s="728"/>
      <c r="AM621" s="71"/>
      <c r="AN621" s="72"/>
      <c r="AO621" s="73"/>
      <c r="AP621" s="29"/>
      <c r="AQ621" s="71"/>
      <c r="AR621" s="737"/>
      <c r="AS621" s="736"/>
      <c r="AT621" s="21"/>
      <c r="AU621" s="71"/>
      <c r="AV621" s="72"/>
      <c r="AW621" s="73"/>
      <c r="AX621" s="731" t="s">
        <v>165</v>
      </c>
      <c r="AY621" s="71">
        <v>3.01</v>
      </c>
      <c r="AZ621" s="742">
        <v>4</v>
      </c>
      <c r="BA621" s="73">
        <v>0.75</v>
      </c>
      <c r="BB621" s="731" t="s">
        <v>165</v>
      </c>
      <c r="BC621" s="753">
        <v>1.55</v>
      </c>
      <c r="BD621" s="754">
        <v>3</v>
      </c>
      <c r="BE621" s="73">
        <v>0.52</v>
      </c>
      <c r="BF621" s="100"/>
    </row>
    <row r="622" spans="1:61" s="193" customFormat="1" ht="12.75" customHeight="1">
      <c r="A622" s="549">
        <v>0.5</v>
      </c>
      <c r="B622" s="692" t="s">
        <v>557</v>
      </c>
      <c r="C622" s="49">
        <f>S622+W622+AA622+AE622+AI622+AM622+AQ622+AU622+AY622+BC622</f>
        <v>0.07</v>
      </c>
      <c r="D622" s="51">
        <f>T622+X622+AB622+AF622+AJ622+AN622+AR622+AV622+AZ622+BD622</f>
        <v>1</v>
      </c>
      <c r="E622" s="305">
        <f>100*(C622/D622)</f>
        <v>7.000000000000001</v>
      </c>
      <c r="F622" s="239"/>
      <c r="G622" s="266"/>
      <c r="H622" s="303"/>
      <c r="I622" s="278"/>
      <c r="J622" s="410"/>
      <c r="K622" s="279"/>
      <c r="L622" s="278"/>
      <c r="M622" s="201"/>
      <c r="N622" s="279"/>
      <c r="O622" s="506">
        <f>C622+F622+I622+L622</f>
        <v>0.07</v>
      </c>
      <c r="P622" s="480">
        <f>D622+G622+J622+M622</f>
        <v>1</v>
      </c>
      <c r="Q622" s="481">
        <f>100*O622/P622</f>
        <v>7.000000000000001</v>
      </c>
      <c r="R622" s="176"/>
      <c r="S622" s="439"/>
      <c r="T622" s="439"/>
      <c r="U622" s="518"/>
      <c r="V622" s="481"/>
      <c r="W622" s="710"/>
      <c r="X622" s="711"/>
      <c r="Y622" s="481"/>
      <c r="Z622" s="481"/>
      <c r="AA622" s="710"/>
      <c r="AB622" s="711"/>
      <c r="AC622" s="714"/>
      <c r="AF622" s="209"/>
      <c r="AG622" s="726"/>
      <c r="AH622" s="729"/>
      <c r="AI622" s="71"/>
      <c r="AJ622" s="734"/>
      <c r="AK622" s="736"/>
      <c r="AL622" s="729"/>
      <c r="AM622" s="71"/>
      <c r="AN622" s="734"/>
      <c r="AO622" s="736"/>
      <c r="AP622" s="731" t="s">
        <v>165</v>
      </c>
      <c r="AQ622" s="71">
        <v>0.07</v>
      </c>
      <c r="AR622" s="734">
        <v>1</v>
      </c>
      <c r="AS622" s="736">
        <v>0.07</v>
      </c>
      <c r="AT622" s="729"/>
      <c r="AU622" s="71"/>
      <c r="AV622" s="734"/>
      <c r="AW622" s="736"/>
      <c r="AX622" s="195"/>
      <c r="AY622" s="195"/>
      <c r="AZ622" s="749"/>
      <c r="BA622" s="195"/>
      <c r="BB622" s="195"/>
      <c r="BC622" s="195"/>
      <c r="BD622" s="205"/>
      <c r="BE622" s="195"/>
      <c r="BF622" s="195"/>
      <c r="BG622" s="195"/>
      <c r="BH622" s="195"/>
      <c r="BI622" s="195"/>
    </row>
    <row r="623" spans="1:61" s="193" customFormat="1" ht="12.75" customHeight="1">
      <c r="A623" s="549">
        <v>0.5</v>
      </c>
      <c r="B623" s="696" t="s">
        <v>602</v>
      </c>
      <c r="C623" s="49">
        <f>S623+W623+AA623+AE623+AI623+AM623+AQ623+AU623+AY623+BC623</f>
        <v>0.63</v>
      </c>
      <c r="D623" s="51">
        <f>T623+X623+AB623+AF623+AJ623+AN623+AR623+AV623+AZ623+BD623</f>
        <v>1</v>
      </c>
      <c r="E623" s="305">
        <f>100*(C623/D623)</f>
        <v>63</v>
      </c>
      <c r="F623" s="239"/>
      <c r="G623" s="266"/>
      <c r="H623" s="303"/>
      <c r="I623" s="275"/>
      <c r="J623" s="405"/>
      <c r="K623" s="276"/>
      <c r="L623" s="286"/>
      <c r="M623" s="170"/>
      <c r="N623" s="436"/>
      <c r="O623" s="506">
        <f>C623+F623+I623+L623</f>
        <v>0.63</v>
      </c>
      <c r="P623" s="480">
        <f>D623+G623+J623+M623</f>
        <v>1</v>
      </c>
      <c r="Q623" s="481">
        <f>100*O623/P623</f>
        <v>63</v>
      </c>
      <c r="R623" s="176"/>
      <c r="S623" s="439"/>
      <c r="T623" s="439"/>
      <c r="U623" s="518"/>
      <c r="V623" s="481"/>
      <c r="W623" s="710"/>
      <c r="X623" s="711"/>
      <c r="Y623" s="481"/>
      <c r="Z623" s="481"/>
      <c r="AA623" s="710"/>
      <c r="AB623" s="711"/>
      <c r="AC623" s="714"/>
      <c r="AD623" s="717"/>
      <c r="AE623" s="721"/>
      <c r="AF623" s="717"/>
      <c r="AG623" s="720"/>
      <c r="AH623" s="71"/>
      <c r="AI623" s="734"/>
      <c r="AJ623" s="736"/>
      <c r="AK623" s="195"/>
      <c r="AL623" s="195"/>
      <c r="AM623" s="195"/>
      <c r="AN623" s="195"/>
      <c r="AO623" s="195"/>
      <c r="AP623" s="195"/>
      <c r="AQ623" s="195"/>
      <c r="AR623" s="195"/>
      <c r="AS623" s="729"/>
      <c r="AT623" s="71"/>
      <c r="AU623" s="737"/>
      <c r="AV623" s="736"/>
      <c r="AW623" s="195"/>
      <c r="AX623" s="731" t="s">
        <v>165</v>
      </c>
      <c r="AY623" s="71">
        <v>0.63</v>
      </c>
      <c r="AZ623" s="742">
        <v>1</v>
      </c>
      <c r="BA623" s="736">
        <v>0.63</v>
      </c>
      <c r="BB623" s="751"/>
      <c r="BC623" s="753"/>
      <c r="BD623" s="751"/>
      <c r="BE623" s="736"/>
      <c r="BF623" s="195"/>
      <c r="BG623" s="195"/>
      <c r="BH623" s="195"/>
      <c r="BI623" s="195"/>
    </row>
    <row r="624" spans="1:61" s="193" customFormat="1" ht="12.75" customHeight="1">
      <c r="A624" s="549">
        <v>0.5</v>
      </c>
      <c r="B624" s="692" t="s">
        <v>558</v>
      </c>
      <c r="C624" s="49">
        <f>S624+W624+AA624+AE624+AI624+AM624+AQ624+AU624+AY624+BC624</f>
        <v>0.59</v>
      </c>
      <c r="D624" s="51">
        <f>T624+X624+AB624+AF624+AJ624+AN624+AR624+AV624+AZ624+BD624</f>
        <v>1</v>
      </c>
      <c r="E624" s="305">
        <f>100*(C624/D624)</f>
        <v>59</v>
      </c>
      <c r="F624" s="239"/>
      <c r="G624" s="266"/>
      <c r="H624" s="303"/>
      <c r="I624" s="278"/>
      <c r="J624" s="410"/>
      <c r="K624" s="276"/>
      <c r="L624" s="278"/>
      <c r="M624" s="201"/>
      <c r="N624" s="279"/>
      <c r="O624" s="506">
        <f>C624+F624+I624+L624</f>
        <v>0.59</v>
      </c>
      <c r="P624" s="480">
        <f>D624+G624+J624+M624</f>
        <v>1</v>
      </c>
      <c r="Q624" s="481">
        <f>100*O624/P624</f>
        <v>59</v>
      </c>
      <c r="R624" s="176"/>
      <c r="S624" s="439"/>
      <c r="T624" s="439"/>
      <c r="U624" s="518"/>
      <c r="V624" s="481"/>
      <c r="W624" s="710"/>
      <c r="X624" s="711"/>
      <c r="Y624" s="481"/>
      <c r="Z624" s="481"/>
      <c r="AA624" s="710"/>
      <c r="AB624" s="711"/>
      <c r="AC624" s="714"/>
      <c r="AF624" s="209"/>
      <c r="AG624" s="726"/>
      <c r="AH624" s="729"/>
      <c r="AI624" s="71"/>
      <c r="AJ624" s="734"/>
      <c r="AK624" s="736"/>
      <c r="AL624" s="729"/>
      <c r="AM624" s="71"/>
      <c r="AN624" s="734"/>
      <c r="AO624" s="736"/>
      <c r="AP624" s="731" t="s">
        <v>165</v>
      </c>
      <c r="AQ624" s="71">
        <v>0.59</v>
      </c>
      <c r="AR624" s="734">
        <v>1</v>
      </c>
      <c r="AS624" s="736">
        <v>0.59</v>
      </c>
      <c r="AT624" s="729"/>
      <c r="AU624" s="71"/>
      <c r="AV624" s="734"/>
      <c r="AW624" s="736"/>
      <c r="AX624" s="195"/>
      <c r="AY624" s="195"/>
      <c r="AZ624" s="749"/>
      <c r="BA624" s="195"/>
      <c r="BB624" s="195"/>
      <c r="BC624" s="195"/>
      <c r="BD624" s="205"/>
      <c r="BE624" s="195"/>
      <c r="BF624" s="100"/>
      <c r="BG624" s="187"/>
      <c r="BH624" s="187"/>
      <c r="BI624" s="187"/>
    </row>
    <row r="625" spans="1:61" s="188" customFormat="1" ht="12.75" customHeight="1">
      <c r="A625" s="694">
        <v>0.5</v>
      </c>
      <c r="B625" s="692" t="s">
        <v>271</v>
      </c>
      <c r="C625" s="49">
        <f>S625+W625+AA625+AE625+AI625+AM625+AQ625+AU625+AY625+BC625</f>
        <v>0.6</v>
      </c>
      <c r="D625" s="51">
        <f>T625+X625+AB625+AF625+AJ625+AN625+AR625+AV625+AZ625+BD625</f>
        <v>3</v>
      </c>
      <c r="E625" s="305">
        <f>100*(C625/D625)</f>
        <v>20</v>
      </c>
      <c r="F625" s="239"/>
      <c r="G625" s="266"/>
      <c r="H625" s="289"/>
      <c r="I625" s="115"/>
      <c r="J625" s="116"/>
      <c r="K625" s="276"/>
      <c r="L625" s="122"/>
      <c r="M625" s="121"/>
      <c r="N625" s="435"/>
      <c r="O625" s="506">
        <f>C625+F625+I625+L625</f>
        <v>0.6</v>
      </c>
      <c r="P625" s="480">
        <f>D625+G625+J625+M625</f>
        <v>3</v>
      </c>
      <c r="Q625" s="481">
        <f>100*O625/P625</f>
        <v>20</v>
      </c>
      <c r="R625" s="176"/>
      <c r="S625" s="439"/>
      <c r="T625" s="439"/>
      <c r="U625" s="518"/>
      <c r="V625" s="481"/>
      <c r="W625" s="710"/>
      <c r="X625" s="711"/>
      <c r="Y625" s="481"/>
      <c r="Z625" s="481"/>
      <c r="AA625" s="710"/>
      <c r="AB625" s="711"/>
      <c r="AC625" s="714"/>
      <c r="AD625" s="715"/>
      <c r="AE625" s="710"/>
      <c r="AF625" s="723"/>
      <c r="AG625" s="714"/>
      <c r="AH625" s="21"/>
      <c r="AI625" s="71"/>
      <c r="AJ625" s="72"/>
      <c r="AK625" s="73"/>
      <c r="AL625" s="21"/>
      <c r="AM625" s="71"/>
      <c r="AN625" s="72"/>
      <c r="AO625" s="73"/>
      <c r="AP625" s="21"/>
      <c r="AQ625" s="71"/>
      <c r="AR625" s="72"/>
      <c r="AS625" s="73"/>
      <c r="AT625" s="21"/>
      <c r="AU625" s="71"/>
      <c r="AV625" s="734"/>
      <c r="AW625" s="736"/>
      <c r="AX625" s="21"/>
      <c r="AY625" s="71"/>
      <c r="AZ625" s="742"/>
      <c r="BA625" s="73"/>
      <c r="BB625" s="731" t="s">
        <v>165</v>
      </c>
      <c r="BC625" s="753">
        <v>0.6</v>
      </c>
      <c r="BD625" s="754">
        <v>3</v>
      </c>
      <c r="BE625" s="73">
        <v>0.2</v>
      </c>
      <c r="BF625" s="100"/>
      <c r="BG625" s="187"/>
      <c r="BH625" s="187"/>
      <c r="BI625" s="187"/>
    </row>
    <row r="626" spans="1:61" s="188" customFormat="1" ht="12.75" customHeight="1">
      <c r="A626" s="694">
        <v>0.5</v>
      </c>
      <c r="B626" s="692" t="s">
        <v>339</v>
      </c>
      <c r="C626" s="49">
        <f>S626+W626+AA626+AE626+AI626+AM626+AQ626+AU626+AY626+BC626</f>
        <v>0.7742857142857144</v>
      </c>
      <c r="D626" s="51">
        <f>T626+X626+AB626+AF626+AJ626+AN626+AR626+AV626+AZ626+BD626</f>
        <v>2</v>
      </c>
      <c r="E626" s="305">
        <f>100*(C626/D626)</f>
        <v>38.714285714285715</v>
      </c>
      <c r="F626" s="239"/>
      <c r="G626" s="266"/>
      <c r="H626" s="289"/>
      <c r="I626" s="115"/>
      <c r="J626" s="116"/>
      <c r="K626" s="276"/>
      <c r="L626" s="122"/>
      <c r="M626" s="121"/>
      <c r="N626" s="435"/>
      <c r="O626" s="506">
        <f>C626+F626+I626+L626</f>
        <v>0.7742857142857144</v>
      </c>
      <c r="P626" s="480">
        <f>D626+G626+J626+M626</f>
        <v>2</v>
      </c>
      <c r="Q626" s="481">
        <f>100*O626/P626</f>
        <v>38.714285714285715</v>
      </c>
      <c r="R626" s="176"/>
      <c r="S626" s="439"/>
      <c r="T626" s="439"/>
      <c r="U626" s="518"/>
      <c r="V626" s="481"/>
      <c r="W626" s="710"/>
      <c r="X626" s="711"/>
      <c r="Y626" s="481"/>
      <c r="Z626" s="481"/>
      <c r="AA626" s="710"/>
      <c r="AB626" s="711"/>
      <c r="AC626" s="714"/>
      <c r="AD626" s="715"/>
      <c r="AE626" s="710"/>
      <c r="AF626" s="723"/>
      <c r="AG626" s="714"/>
      <c r="AH626" s="731" t="s">
        <v>165</v>
      </c>
      <c r="AI626" s="735">
        <v>0.21428571428571427</v>
      </c>
      <c r="AJ626" s="72">
        <v>1</v>
      </c>
      <c r="AK626" s="73">
        <f>AI626/AJ626</f>
        <v>0.21428571428571427</v>
      </c>
      <c r="AL626" s="731" t="s">
        <v>165</v>
      </c>
      <c r="AM626" s="71">
        <v>0.56</v>
      </c>
      <c r="AN626" s="72">
        <v>1</v>
      </c>
      <c r="AO626" s="73">
        <v>0.56</v>
      </c>
      <c r="AP626" s="21"/>
      <c r="AQ626" s="71"/>
      <c r="AR626" s="72"/>
      <c r="AS626" s="73"/>
      <c r="AT626" s="21"/>
      <c r="AU626" s="71"/>
      <c r="AV626" s="734"/>
      <c r="AW626" s="736"/>
      <c r="AX626" s="21"/>
      <c r="AY626" s="71"/>
      <c r="AZ626" s="742"/>
      <c r="BA626" s="73"/>
      <c r="BB626" s="29"/>
      <c r="BC626" s="744"/>
      <c r="BD626" s="754"/>
      <c r="BE626" s="73"/>
      <c r="BF626" s="195"/>
      <c r="BG626" s="195"/>
      <c r="BH626" s="195"/>
      <c r="BI626" s="195"/>
    </row>
    <row r="627" spans="1:61" s="195" customFormat="1" ht="12.75" customHeight="1">
      <c r="A627" s="549">
        <v>0.5</v>
      </c>
      <c r="B627" s="696" t="s">
        <v>511</v>
      </c>
      <c r="C627" s="49">
        <f>S627+W627+AA627+AE627+AI627+AM627+AQ627+AU627+AY627+BC627</f>
        <v>0.2</v>
      </c>
      <c r="D627" s="51">
        <f>T627+X627+AB627+AF627+AJ627+AN627+AR627+AV627+AZ627+BD627</f>
        <v>1</v>
      </c>
      <c r="E627" s="305">
        <f>100*(C627/D627)</f>
        <v>20</v>
      </c>
      <c r="F627" s="239"/>
      <c r="G627" s="266"/>
      <c r="H627" s="303"/>
      <c r="I627" s="278"/>
      <c r="J627" s="410"/>
      <c r="K627" s="276"/>
      <c r="L627" s="278"/>
      <c r="M627" s="201"/>
      <c r="N627" s="279"/>
      <c r="O627" s="506">
        <f>C627+F627+I627+L627</f>
        <v>0.2</v>
      </c>
      <c r="P627" s="480">
        <f>D627+G627+J627+M627</f>
        <v>1</v>
      </c>
      <c r="Q627" s="481">
        <f>100*O627/P627</f>
        <v>20</v>
      </c>
      <c r="R627" s="176"/>
      <c r="S627" s="439"/>
      <c r="T627" s="439"/>
      <c r="U627" s="518"/>
      <c r="V627" s="481"/>
      <c r="W627" s="710"/>
      <c r="X627" s="711"/>
      <c r="Y627" s="481"/>
      <c r="Z627" s="481"/>
      <c r="AA627" s="710"/>
      <c r="AB627" s="711"/>
      <c r="AC627" s="714"/>
      <c r="AD627" s="193"/>
      <c r="AE627" s="193"/>
      <c r="AF627" s="209"/>
      <c r="AG627" s="726"/>
      <c r="AH627" s="731" t="s">
        <v>165</v>
      </c>
      <c r="AI627" s="71">
        <v>0.2</v>
      </c>
      <c r="AJ627" s="737">
        <v>1</v>
      </c>
      <c r="AK627" s="736">
        <f>AI627/AJ627</f>
        <v>0.2</v>
      </c>
      <c r="AL627" s="732"/>
      <c r="AM627" s="732"/>
      <c r="AN627" s="732"/>
      <c r="AO627" s="732"/>
      <c r="AP627" s="732"/>
      <c r="AQ627" s="732"/>
      <c r="AR627" s="732"/>
      <c r="AS627" s="732"/>
      <c r="AT627" s="732"/>
      <c r="AU627" s="732"/>
      <c r="AV627" s="732"/>
      <c r="AW627" s="732"/>
      <c r="AZ627" s="749"/>
      <c r="BD627" s="205"/>
      <c r="BF627" s="100"/>
      <c r="BG627" s="187"/>
      <c r="BH627" s="187"/>
      <c r="BI627" s="187"/>
    </row>
    <row r="628" spans="1:61" s="188" customFormat="1" ht="12.75" customHeight="1">
      <c r="A628" s="694">
        <v>0.5</v>
      </c>
      <c r="B628" s="695" t="s">
        <v>206</v>
      </c>
      <c r="C628" s="49">
        <f>S628+W628+AA628+AE628+AI628+AM628+AQ628+AU628+AY628+BC628</f>
        <v>0.45</v>
      </c>
      <c r="D628" s="51">
        <f>T628+X628+AB628+AF628+AJ628+AN628+AR628+AV628+AZ628+BD628</f>
        <v>2</v>
      </c>
      <c r="E628" s="305">
        <f>100*(C628/D628)</f>
        <v>22.5</v>
      </c>
      <c r="F628" s="239"/>
      <c r="G628" s="266"/>
      <c r="H628" s="289"/>
      <c r="I628" s="115"/>
      <c r="J628" s="116"/>
      <c r="K628" s="276"/>
      <c r="L628" s="122"/>
      <c r="M628" s="121"/>
      <c r="N628" s="435"/>
      <c r="O628" s="506">
        <f>C628+F628+I628+L628</f>
        <v>0.45</v>
      </c>
      <c r="P628" s="480">
        <f>D628+G628+J628+M628</f>
        <v>2</v>
      </c>
      <c r="Q628" s="481">
        <f>100*O628/P628</f>
        <v>22.5</v>
      </c>
      <c r="R628" s="176"/>
      <c r="S628" s="439"/>
      <c r="T628" s="439"/>
      <c r="U628" s="518"/>
      <c r="V628" s="481"/>
      <c r="W628" s="710"/>
      <c r="X628" s="711"/>
      <c r="Y628" s="481"/>
      <c r="Z628" s="481"/>
      <c r="AA628" s="710"/>
      <c r="AB628" s="711"/>
      <c r="AC628" s="714"/>
      <c r="AD628" s="715"/>
      <c r="AE628" s="710"/>
      <c r="AF628" s="723"/>
      <c r="AG628" s="714"/>
      <c r="AH628" s="21"/>
      <c r="AI628" s="71"/>
      <c r="AJ628" s="72"/>
      <c r="AK628" s="73"/>
      <c r="AL628" s="731" t="s">
        <v>165</v>
      </c>
      <c r="AM628" s="71">
        <v>0.27</v>
      </c>
      <c r="AN628" s="72">
        <v>1</v>
      </c>
      <c r="AO628" s="73">
        <v>0.27</v>
      </c>
      <c r="AP628" s="21"/>
      <c r="AQ628" s="71"/>
      <c r="AR628" s="72"/>
      <c r="AS628" s="73"/>
      <c r="AT628" s="21"/>
      <c r="AU628" s="71"/>
      <c r="AV628" s="734"/>
      <c r="AW628" s="736"/>
      <c r="AX628" s="731" t="s">
        <v>165</v>
      </c>
      <c r="AY628" s="71">
        <v>0.18</v>
      </c>
      <c r="AZ628" s="742">
        <v>1</v>
      </c>
      <c r="BA628" s="73">
        <v>0.18</v>
      </c>
      <c r="BB628" s="728"/>
      <c r="BC628" s="753"/>
      <c r="BD628" s="831"/>
      <c r="BE628" s="73"/>
      <c r="BF628" s="100"/>
      <c r="BG628" s="187"/>
      <c r="BH628" s="187"/>
      <c r="BI628" s="187"/>
    </row>
    <row r="629" spans="1:58" s="187" customFormat="1" ht="12.75" customHeight="1">
      <c r="A629" s="694">
        <v>0.5</v>
      </c>
      <c r="B629" s="692" t="s">
        <v>90</v>
      </c>
      <c r="C629" s="49">
        <f>S629+W629+AA629+AE629+AI629+AM629+AQ629+AU629+AY629+BC629</f>
        <v>3.46</v>
      </c>
      <c r="D629" s="51">
        <f>T629+X629+AB629+AF629+AJ629+AN629+AR629+AV629+AZ629+BD629</f>
        <v>5</v>
      </c>
      <c r="E629" s="305">
        <f>100*(C629/D629)</f>
        <v>69.19999999999999</v>
      </c>
      <c r="F629" s="239"/>
      <c r="G629" s="266"/>
      <c r="H629" s="289"/>
      <c r="I629" s="115"/>
      <c r="J629" s="116"/>
      <c r="K629" s="276"/>
      <c r="L629" s="122"/>
      <c r="M629" s="121"/>
      <c r="N629" s="435"/>
      <c r="O629" s="506">
        <f>C629+F629+I629+L629</f>
        <v>3.46</v>
      </c>
      <c r="P629" s="480">
        <f>D629+G629+J629+M629</f>
        <v>5</v>
      </c>
      <c r="Q629" s="481">
        <f>100*O629/P629</f>
        <v>69.2</v>
      </c>
      <c r="R629" s="176"/>
      <c r="S629" s="439"/>
      <c r="T629" s="439"/>
      <c r="U629" s="518"/>
      <c r="V629" s="481"/>
      <c r="W629" s="710"/>
      <c r="X629" s="711"/>
      <c r="Y629" s="481"/>
      <c r="Z629" s="481"/>
      <c r="AA629" s="710"/>
      <c r="AB629" s="711"/>
      <c r="AC629" s="714"/>
      <c r="AD629" s="715"/>
      <c r="AE629" s="710"/>
      <c r="AF629" s="723"/>
      <c r="AG629" s="714"/>
      <c r="AH629" s="21"/>
      <c r="AI629" s="71"/>
      <c r="AJ629" s="72"/>
      <c r="AK629" s="73"/>
      <c r="AL629" s="21"/>
      <c r="AM629" s="71"/>
      <c r="AN629" s="72"/>
      <c r="AO629" s="73"/>
      <c r="AP629" s="731" t="s">
        <v>165</v>
      </c>
      <c r="AQ629" s="71">
        <v>3.46</v>
      </c>
      <c r="AR629" s="72">
        <v>5</v>
      </c>
      <c r="AS629" s="73">
        <v>0.69</v>
      </c>
      <c r="AT629" s="21"/>
      <c r="AU629" s="71"/>
      <c r="AV629" s="734"/>
      <c r="AW629" s="736"/>
      <c r="AX629" s="21"/>
      <c r="AY629" s="71"/>
      <c r="AZ629" s="742"/>
      <c r="BA629" s="73"/>
      <c r="BB629" s="29"/>
      <c r="BC629" s="744"/>
      <c r="BD629" s="754"/>
      <c r="BE629" s="73"/>
      <c r="BF629" s="100"/>
    </row>
    <row r="630" spans="1:61" s="193" customFormat="1" ht="12.75" customHeight="1">
      <c r="A630" s="549">
        <v>0.5</v>
      </c>
      <c r="B630" s="692" t="s">
        <v>644</v>
      </c>
      <c r="C630" s="49">
        <f>S630+W630+AA630+AE630+AI630+AM630+AQ630+AU630+AY630+BC630</f>
        <v>0.45</v>
      </c>
      <c r="D630" s="51">
        <f>T630+X630+AB630+AF630+AJ630+AN630+AR630+AV630+AZ630+BD630</f>
        <v>1</v>
      </c>
      <c r="E630" s="305">
        <f>100*(C630/D630)</f>
        <v>45</v>
      </c>
      <c r="F630" s="239"/>
      <c r="G630" s="266"/>
      <c r="H630" s="303"/>
      <c r="I630" s="273"/>
      <c r="J630" s="405"/>
      <c r="K630" s="274"/>
      <c r="L630" s="286"/>
      <c r="M630" s="257"/>
      <c r="N630" s="436"/>
      <c r="O630" s="506">
        <f>C630+F630+I630+L630</f>
        <v>0.45</v>
      </c>
      <c r="P630" s="480">
        <f>D630+G630+J630+M630</f>
        <v>1</v>
      </c>
      <c r="Q630" s="481">
        <f>100*O630/P630</f>
        <v>45</v>
      </c>
      <c r="R630" s="176"/>
      <c r="S630" s="439"/>
      <c r="T630" s="439"/>
      <c r="U630" s="518"/>
      <c r="V630" s="481"/>
      <c r="W630" s="710"/>
      <c r="X630" s="711"/>
      <c r="Y630" s="481"/>
      <c r="Z630" s="481"/>
      <c r="AA630" s="710"/>
      <c r="AB630" s="711"/>
      <c r="AC630" s="714"/>
      <c r="AD630" s="717"/>
      <c r="AE630" s="721"/>
      <c r="AF630" s="717"/>
      <c r="AG630" s="720"/>
      <c r="AH630" s="71"/>
      <c r="AI630" s="734"/>
      <c r="AJ630" s="736"/>
      <c r="AK630" s="195"/>
      <c r="AL630" s="195"/>
      <c r="AM630" s="195"/>
      <c r="AN630" s="195"/>
      <c r="AO630" s="195"/>
      <c r="AP630" s="195"/>
      <c r="AQ630" s="195"/>
      <c r="AR630" s="195"/>
      <c r="AS630" s="729"/>
      <c r="AT630" s="71"/>
      <c r="AU630" s="737"/>
      <c r="AV630" s="736"/>
      <c r="AW630" s="195"/>
      <c r="AX630" s="729"/>
      <c r="AY630" s="71"/>
      <c r="AZ630" s="600"/>
      <c r="BA630" s="736"/>
      <c r="BB630" s="731" t="s">
        <v>165</v>
      </c>
      <c r="BC630" s="753">
        <v>0.45</v>
      </c>
      <c r="BD630" s="729">
        <v>1</v>
      </c>
      <c r="BE630" s="736">
        <v>0.45</v>
      </c>
      <c r="BF630" s="195"/>
      <c r="BG630" s="195"/>
      <c r="BH630" s="195"/>
      <c r="BI630" s="195"/>
    </row>
    <row r="631" spans="1:61" s="188" customFormat="1" ht="12.75" customHeight="1">
      <c r="A631" s="549">
        <v>0.5</v>
      </c>
      <c r="B631" s="695" t="s">
        <v>236</v>
      </c>
      <c r="C631" s="49">
        <f>S631+W631+AA631+AE631+AI631+AM631+AQ631+AU631+AY631+BC631</f>
        <v>3.14</v>
      </c>
      <c r="D631" s="51">
        <f>T631+X631+AB631+AF631+AJ631+AN631+AR631+AV631+AZ631+BD631</f>
        <v>12</v>
      </c>
      <c r="E631" s="305">
        <f>100*(C631/D631)</f>
        <v>26.166666666666664</v>
      </c>
      <c r="F631" s="239"/>
      <c r="G631" s="266"/>
      <c r="H631" s="289"/>
      <c r="I631" s="115"/>
      <c r="J631" s="116"/>
      <c r="K631" s="276"/>
      <c r="L631" s="122"/>
      <c r="M631" s="121"/>
      <c r="N631" s="435"/>
      <c r="O631" s="506">
        <f>C631+F631+I631+L631</f>
        <v>3.14</v>
      </c>
      <c r="P631" s="480">
        <f>D631+G631+J631+M631</f>
        <v>12</v>
      </c>
      <c r="Q631" s="481">
        <f>100*O631/P631</f>
        <v>26.166666666666668</v>
      </c>
      <c r="R631" s="176"/>
      <c r="S631" s="439"/>
      <c r="T631" s="439"/>
      <c r="U631" s="518"/>
      <c r="V631" s="481"/>
      <c r="W631" s="710"/>
      <c r="X631" s="711"/>
      <c r="Y631" s="481"/>
      <c r="Z631" s="481"/>
      <c r="AA631" s="710"/>
      <c r="AB631" s="711"/>
      <c r="AC631" s="714"/>
      <c r="AD631" s="715"/>
      <c r="AE631" s="710"/>
      <c r="AF631" s="723"/>
      <c r="AG631" s="714"/>
      <c r="AH631" s="21"/>
      <c r="AI631" s="71"/>
      <c r="AJ631" s="72"/>
      <c r="AK631" s="73"/>
      <c r="AL631" s="21"/>
      <c r="AM631" s="71"/>
      <c r="AN631" s="72"/>
      <c r="AO631" s="73"/>
      <c r="AP631" s="29"/>
      <c r="AQ631" s="71"/>
      <c r="AR631" s="737"/>
      <c r="AS631" s="736"/>
      <c r="AT631" s="731" t="s">
        <v>165</v>
      </c>
      <c r="AU631" s="71">
        <v>0.35</v>
      </c>
      <c r="AV631" s="72">
        <v>1</v>
      </c>
      <c r="AW631" s="73">
        <v>0.35</v>
      </c>
      <c r="AX631" s="731" t="s">
        <v>165</v>
      </c>
      <c r="AY631" s="71">
        <v>1.21</v>
      </c>
      <c r="AZ631" s="742">
        <v>4</v>
      </c>
      <c r="BA631" s="73">
        <v>0.3</v>
      </c>
      <c r="BB631" s="731" t="s">
        <v>165</v>
      </c>
      <c r="BC631" s="753">
        <v>1.58</v>
      </c>
      <c r="BD631" s="754">
        <v>7</v>
      </c>
      <c r="BE631" s="73">
        <v>0.23</v>
      </c>
      <c r="BF631" s="100"/>
      <c r="BG631" s="187"/>
      <c r="BH631" s="187"/>
      <c r="BI631" s="187"/>
    </row>
    <row r="632" spans="1:56" s="195" customFormat="1" ht="12.75" customHeight="1">
      <c r="A632" s="549">
        <v>0.5</v>
      </c>
      <c r="B632" s="692" t="s">
        <v>532</v>
      </c>
      <c r="C632" s="49">
        <f>S632+W632+AA632+AE632+AI632+AM632+AQ632+AU632+AY632+BC632</f>
        <v>0.31</v>
      </c>
      <c r="D632" s="51">
        <f>T632+X632+AB632+AF632+AJ632+AN632+AR632+AV632+AZ632+BD632</f>
        <v>1</v>
      </c>
      <c r="E632" s="305">
        <f>100*(C632/D632)</f>
        <v>31</v>
      </c>
      <c r="F632" s="239"/>
      <c r="G632" s="266"/>
      <c r="H632" s="289"/>
      <c r="I632" s="278"/>
      <c r="J632" s="410"/>
      <c r="K632" s="279"/>
      <c r="L632" s="278"/>
      <c r="M632" s="201"/>
      <c r="N632" s="279"/>
      <c r="O632" s="506">
        <f>C632+F632+I632+L632</f>
        <v>0.31</v>
      </c>
      <c r="P632" s="480">
        <f>D632+G632+J632+M632</f>
        <v>1</v>
      </c>
      <c r="Q632" s="481">
        <f>100*O632/P632</f>
        <v>31</v>
      </c>
      <c r="R632" s="176"/>
      <c r="S632" s="439"/>
      <c r="T632" s="439"/>
      <c r="U632" s="518"/>
      <c r="V632" s="481"/>
      <c r="W632" s="710"/>
      <c r="X632" s="711"/>
      <c r="Y632" s="481"/>
      <c r="Z632" s="481"/>
      <c r="AA632" s="710"/>
      <c r="AB632" s="711"/>
      <c r="AC632" s="714"/>
      <c r="AD632" s="193"/>
      <c r="AE632" s="193"/>
      <c r="AF632" s="209"/>
      <c r="AG632" s="726"/>
      <c r="AH632" s="729"/>
      <c r="AI632" s="71"/>
      <c r="AJ632" s="734"/>
      <c r="AK632" s="736"/>
      <c r="AL632" s="731" t="s">
        <v>165</v>
      </c>
      <c r="AM632" s="71">
        <v>0.31</v>
      </c>
      <c r="AN632" s="734">
        <v>1</v>
      </c>
      <c r="AO632" s="736">
        <v>0.31</v>
      </c>
      <c r="AP632" s="729"/>
      <c r="AQ632" s="71"/>
      <c r="AR632" s="737"/>
      <c r="AS632" s="736"/>
      <c r="AT632" s="729"/>
      <c r="AU632" s="71"/>
      <c r="AV632" s="734"/>
      <c r="AW632" s="736"/>
      <c r="AZ632" s="749"/>
      <c r="BD632" s="205"/>
    </row>
    <row r="633" spans="1:57" s="195" customFormat="1" ht="12.75" customHeight="1">
      <c r="A633" s="549">
        <v>0.5</v>
      </c>
      <c r="B633" s="696" t="s">
        <v>603</v>
      </c>
      <c r="C633" s="49">
        <f>S633+W633+AA633+AE633+AI633+AM633+AQ633+AU633+AY633+BC633</f>
        <v>0.15</v>
      </c>
      <c r="D633" s="51">
        <f>T633+X633+AB633+AF633+AJ633+AN633+AR633+AV633+AZ633+BD633</f>
        <v>1</v>
      </c>
      <c r="E633" s="305">
        <f>100*(C633/D633)</f>
        <v>15</v>
      </c>
      <c r="F633" s="239"/>
      <c r="G633" s="266"/>
      <c r="H633" s="303"/>
      <c r="I633" s="273"/>
      <c r="J633" s="405"/>
      <c r="K633" s="274"/>
      <c r="L633" s="286"/>
      <c r="M633" s="257"/>
      <c r="N633" s="436"/>
      <c r="O633" s="506">
        <f>C633+F633+I633+L633</f>
        <v>0.15</v>
      </c>
      <c r="P633" s="480">
        <f>D633+G633+J633+M633</f>
        <v>1</v>
      </c>
      <c r="Q633" s="481">
        <f>100*O633/P633</f>
        <v>15</v>
      </c>
      <c r="R633" s="176"/>
      <c r="S633" s="439"/>
      <c r="T633" s="439"/>
      <c r="U633" s="518"/>
      <c r="V633" s="481"/>
      <c r="W633" s="710"/>
      <c r="X633" s="711"/>
      <c r="Y633" s="481"/>
      <c r="Z633" s="481"/>
      <c r="AA633" s="710"/>
      <c r="AB633" s="711"/>
      <c r="AC633" s="714"/>
      <c r="AD633" s="717"/>
      <c r="AE633" s="721"/>
      <c r="AF633" s="717"/>
      <c r="AG633" s="720"/>
      <c r="AH633" s="71"/>
      <c r="AI633" s="734"/>
      <c r="AJ633" s="736"/>
      <c r="AS633" s="729"/>
      <c r="AT633" s="71"/>
      <c r="AU633" s="737"/>
      <c r="AV633" s="736"/>
      <c r="AX633" s="731" t="s">
        <v>165</v>
      </c>
      <c r="AY633" s="71">
        <v>0.15</v>
      </c>
      <c r="AZ633" s="742">
        <v>1</v>
      </c>
      <c r="BA633" s="736">
        <v>0.15</v>
      </c>
      <c r="BB633" s="751"/>
      <c r="BC633" s="753"/>
      <c r="BD633" s="751"/>
      <c r="BE633" s="736"/>
    </row>
    <row r="634" spans="1:61" s="188" customFormat="1" ht="12.75" customHeight="1">
      <c r="A634" s="549">
        <v>0.5</v>
      </c>
      <c r="B634" s="695" t="s">
        <v>274</v>
      </c>
      <c r="C634" s="49">
        <f>S634+W634+AA634+AE634+AI634+AM634+AQ634+AU634+AY634+BC634</f>
        <v>0.54</v>
      </c>
      <c r="D634" s="51">
        <f>T634+X634+AB634+AF634+AJ634+AN634+AR634+AV634+AZ634+BD634</f>
        <v>2</v>
      </c>
      <c r="E634" s="305">
        <f>100*(C634/D634)</f>
        <v>27</v>
      </c>
      <c r="F634" s="239"/>
      <c r="G634" s="266"/>
      <c r="H634" s="289"/>
      <c r="I634" s="115"/>
      <c r="J634" s="116"/>
      <c r="K634" s="276"/>
      <c r="L634" s="122"/>
      <c r="M634" s="121"/>
      <c r="N634" s="435"/>
      <c r="O634" s="506">
        <f>C634+F634+I634+L634</f>
        <v>0.54</v>
      </c>
      <c r="P634" s="480">
        <f>D634+G634+J634+M634</f>
        <v>2</v>
      </c>
      <c r="Q634" s="481">
        <f>100*O634/P634</f>
        <v>27</v>
      </c>
      <c r="R634" s="176"/>
      <c r="S634" s="439"/>
      <c r="T634" s="439"/>
      <c r="U634" s="518"/>
      <c r="V634" s="481"/>
      <c r="W634" s="710"/>
      <c r="X634" s="711"/>
      <c r="Y634" s="481"/>
      <c r="Z634" s="481"/>
      <c r="AA634" s="710"/>
      <c r="AB634" s="711"/>
      <c r="AC634" s="714"/>
      <c r="AD634" s="715"/>
      <c r="AE634" s="710"/>
      <c r="AF634" s="723"/>
      <c r="AG634" s="714"/>
      <c r="AH634" s="21"/>
      <c r="AI634" s="71"/>
      <c r="AJ634" s="72"/>
      <c r="AK634" s="73"/>
      <c r="AL634" s="21"/>
      <c r="AM634" s="71"/>
      <c r="AN634" s="72"/>
      <c r="AO634" s="73"/>
      <c r="AP634" s="731" t="s">
        <v>165</v>
      </c>
      <c r="AQ634" s="71">
        <v>0.18</v>
      </c>
      <c r="AR634" s="72">
        <v>1</v>
      </c>
      <c r="AS634" s="73">
        <v>0.18</v>
      </c>
      <c r="AT634" s="21"/>
      <c r="AU634" s="71"/>
      <c r="AV634" s="734"/>
      <c r="AW634" s="736"/>
      <c r="AX634" s="731" t="s">
        <v>165</v>
      </c>
      <c r="AY634" s="71">
        <v>0.36</v>
      </c>
      <c r="AZ634" s="742">
        <v>1</v>
      </c>
      <c r="BA634" s="73">
        <v>0.36</v>
      </c>
      <c r="BB634" s="728"/>
      <c r="BC634" s="753"/>
      <c r="BD634" s="831"/>
      <c r="BE634" s="73"/>
      <c r="BF634" s="100"/>
      <c r="BG634" s="187"/>
      <c r="BH634" s="187"/>
      <c r="BI634" s="187"/>
    </row>
    <row r="635" spans="1:57" s="195" customFormat="1" ht="12.75" customHeight="1">
      <c r="A635" s="549">
        <v>0.5</v>
      </c>
      <c r="B635" s="696" t="s">
        <v>604</v>
      </c>
      <c r="C635" s="49">
        <f>S635+W635+AA635+AE635+AI635+AM635+AQ635+AU635+AY635+BC635</f>
        <v>0.42</v>
      </c>
      <c r="D635" s="51">
        <f>T635+X635+AB635+AF635+AJ635+AN635+AR635+AV635+AZ635+BD635</f>
        <v>1</v>
      </c>
      <c r="E635" s="305">
        <f>100*(C635/D635)</f>
        <v>42</v>
      </c>
      <c r="F635" s="239"/>
      <c r="G635" s="266"/>
      <c r="H635" s="303"/>
      <c r="I635" s="273"/>
      <c r="J635" s="405"/>
      <c r="K635" s="274"/>
      <c r="L635" s="286"/>
      <c r="M635" s="257"/>
      <c r="N635" s="436"/>
      <c r="O635" s="506">
        <f>C635+F635+I635+L635</f>
        <v>0.42</v>
      </c>
      <c r="P635" s="480">
        <f>D635+G635+J635+M635</f>
        <v>1</v>
      </c>
      <c r="Q635" s="481">
        <f>100*O635/P635</f>
        <v>42</v>
      </c>
      <c r="R635" s="176"/>
      <c r="S635" s="439"/>
      <c r="T635" s="439"/>
      <c r="U635" s="518"/>
      <c r="V635" s="481"/>
      <c r="W635" s="710"/>
      <c r="X635" s="711"/>
      <c r="Y635" s="481"/>
      <c r="Z635" s="481"/>
      <c r="AA635" s="710"/>
      <c r="AB635" s="711"/>
      <c r="AC635" s="714"/>
      <c r="AD635" s="717"/>
      <c r="AE635" s="720"/>
      <c r="AF635" s="717"/>
      <c r="AG635" s="720"/>
      <c r="AH635" s="71"/>
      <c r="AI635" s="734"/>
      <c r="AJ635" s="736"/>
      <c r="AS635" s="729"/>
      <c r="AT635" s="71"/>
      <c r="AU635" s="737"/>
      <c r="AV635" s="736"/>
      <c r="AX635" s="731" t="s">
        <v>165</v>
      </c>
      <c r="AY635" s="71">
        <v>0.42</v>
      </c>
      <c r="AZ635" s="742">
        <v>1</v>
      </c>
      <c r="BA635" s="736">
        <v>0.42</v>
      </c>
      <c r="BB635" s="751"/>
      <c r="BC635" s="753"/>
      <c r="BD635" s="751"/>
      <c r="BE635" s="736"/>
    </row>
    <row r="636" spans="1:61" s="188" customFormat="1" ht="12.75" customHeight="1">
      <c r="A636" s="694">
        <v>0.5</v>
      </c>
      <c r="B636" s="692" t="s">
        <v>96</v>
      </c>
      <c r="C636" s="49">
        <f>S636+W636+AA636+AE636+AI636+AM636+AQ636+AU636+AY636+BC636</f>
        <v>1.71</v>
      </c>
      <c r="D636" s="51">
        <f>T636+X636+AB636+AF636+AJ636+AN636+AR636+AV636+AZ636+BD636</f>
        <v>4</v>
      </c>
      <c r="E636" s="305">
        <f>100*(C636/D636)</f>
        <v>42.75</v>
      </c>
      <c r="F636" s="239"/>
      <c r="G636" s="266"/>
      <c r="H636" s="289"/>
      <c r="I636" s="115"/>
      <c r="J636" s="116"/>
      <c r="K636" s="276"/>
      <c r="L636" s="122"/>
      <c r="M636" s="121"/>
      <c r="N636" s="435"/>
      <c r="O636" s="506">
        <f>C636+F636+I636+L636</f>
        <v>1.71</v>
      </c>
      <c r="P636" s="480">
        <f>D636+G636+J636+M636</f>
        <v>4</v>
      </c>
      <c r="Q636" s="481">
        <f>100*O636/P636</f>
        <v>42.75</v>
      </c>
      <c r="R636" s="176"/>
      <c r="S636" s="439"/>
      <c r="T636" s="439"/>
      <c r="U636" s="518"/>
      <c r="V636" s="481"/>
      <c r="W636" s="710"/>
      <c r="X636" s="711"/>
      <c r="Y636" s="481"/>
      <c r="Z636" s="481"/>
      <c r="AA636" s="710"/>
      <c r="AB636" s="711"/>
      <c r="AC636" s="714"/>
      <c r="AD636" s="715"/>
      <c r="AE636" s="710"/>
      <c r="AF636" s="723"/>
      <c r="AG636" s="714"/>
      <c r="AH636" s="21"/>
      <c r="AI636" s="71"/>
      <c r="AJ636" s="72"/>
      <c r="AK636" s="73"/>
      <c r="AL636" s="21"/>
      <c r="AM636" s="71"/>
      <c r="AN636" s="72"/>
      <c r="AO636" s="73"/>
      <c r="AP636" s="731" t="s">
        <v>165</v>
      </c>
      <c r="AQ636" s="71">
        <v>1.71</v>
      </c>
      <c r="AR636" s="72">
        <v>4</v>
      </c>
      <c r="AS636" s="73">
        <v>0.43</v>
      </c>
      <c r="AT636" s="21"/>
      <c r="AU636" s="71"/>
      <c r="AV636" s="734"/>
      <c r="AW636" s="736"/>
      <c r="AX636" s="21"/>
      <c r="AY636" s="748"/>
      <c r="AZ636" s="742"/>
      <c r="BA636" s="73"/>
      <c r="BB636" s="21"/>
      <c r="BC636" s="753"/>
      <c r="BD636" s="754"/>
      <c r="BE636" s="73"/>
      <c r="BF636" s="100"/>
      <c r="BG636" s="187"/>
      <c r="BH636" s="187"/>
      <c r="BI636" s="187"/>
    </row>
    <row r="637" spans="1:57" s="195" customFormat="1" ht="12.75" customHeight="1">
      <c r="A637" s="549">
        <v>0.5</v>
      </c>
      <c r="B637" s="692" t="s">
        <v>645</v>
      </c>
      <c r="C637" s="49">
        <f>S637+W637+AA637+AE637+AI637+AM637+AQ637+AU637+AY637+BC637</f>
        <v>0.44</v>
      </c>
      <c r="D637" s="51">
        <f>T637+X637+AB637+AF637+AJ637+AN637+AR637+AV637+AZ637+BD637</f>
        <v>1</v>
      </c>
      <c r="E637" s="305">
        <f>100*(C637/D637)</f>
        <v>44</v>
      </c>
      <c r="F637" s="239"/>
      <c r="G637" s="266"/>
      <c r="H637" s="303"/>
      <c r="I637" s="273"/>
      <c r="J637" s="405"/>
      <c r="K637" s="274"/>
      <c r="L637" s="286"/>
      <c r="M637" s="257"/>
      <c r="N637" s="436"/>
      <c r="O637" s="506">
        <f>C637+F637+I637+L637</f>
        <v>0.44</v>
      </c>
      <c r="P637" s="480">
        <f>D637+G637+J637+M637</f>
        <v>1</v>
      </c>
      <c r="Q637" s="481">
        <f>100*O637/P637</f>
        <v>44</v>
      </c>
      <c r="R637" s="176"/>
      <c r="S637" s="439"/>
      <c r="T637" s="439"/>
      <c r="U637" s="518"/>
      <c r="V637" s="481"/>
      <c r="W637" s="710"/>
      <c r="X637" s="711"/>
      <c r="Y637" s="481"/>
      <c r="Z637" s="481"/>
      <c r="AA637" s="710"/>
      <c r="AB637" s="711"/>
      <c r="AC637" s="714"/>
      <c r="AD637" s="717"/>
      <c r="AE637" s="720"/>
      <c r="AF637" s="717"/>
      <c r="AG637" s="720"/>
      <c r="AH637" s="71"/>
      <c r="AI637" s="734"/>
      <c r="AJ637" s="736"/>
      <c r="AS637" s="729"/>
      <c r="AT637" s="71"/>
      <c r="AU637" s="737"/>
      <c r="AV637" s="736"/>
      <c r="AX637" s="729"/>
      <c r="AY637" s="71"/>
      <c r="AZ637" s="742"/>
      <c r="BA637" s="736"/>
      <c r="BB637" s="731" t="s">
        <v>165</v>
      </c>
      <c r="BC637" s="753">
        <v>0.44</v>
      </c>
      <c r="BD637" s="729">
        <v>1</v>
      </c>
      <c r="BE637" s="736">
        <v>0.44</v>
      </c>
    </row>
    <row r="638" spans="1:58" s="187" customFormat="1" ht="12.75" customHeight="1">
      <c r="A638" s="549">
        <v>0.5</v>
      </c>
      <c r="B638" s="692" t="s">
        <v>136</v>
      </c>
      <c r="C638" s="49">
        <f>S638+W638+AA638+AE638+AI638+AM638+AQ638+AU638+AY638+BC638</f>
        <v>0.88</v>
      </c>
      <c r="D638" s="51">
        <f>T638+X638+AB638+AF638+AJ638+AN638+AR638+AV638+AZ638+BD638</f>
        <v>2</v>
      </c>
      <c r="E638" s="305">
        <f>100*(C638/D638)</f>
        <v>44</v>
      </c>
      <c r="F638" s="239"/>
      <c r="G638" s="266"/>
      <c r="H638" s="289"/>
      <c r="I638" s="115"/>
      <c r="J638" s="116"/>
      <c r="K638" s="276"/>
      <c r="L638" s="122"/>
      <c r="M638" s="121"/>
      <c r="N638" s="435"/>
      <c r="O638" s="506">
        <f>C638+F638+I638+L638</f>
        <v>0.88</v>
      </c>
      <c r="P638" s="480">
        <f>D638+G638+J638+M638</f>
        <v>2</v>
      </c>
      <c r="Q638" s="481">
        <f>100*O638/P638</f>
        <v>44</v>
      </c>
      <c r="R638" s="176"/>
      <c r="S638" s="439"/>
      <c r="T638" s="439"/>
      <c r="U638" s="518"/>
      <c r="V638" s="481"/>
      <c r="W638" s="710"/>
      <c r="X638" s="711"/>
      <c r="Y638" s="481"/>
      <c r="Z638" s="481"/>
      <c r="AA638" s="710"/>
      <c r="AB638" s="711"/>
      <c r="AC638" s="714"/>
      <c r="AD638" s="715"/>
      <c r="AE638" s="710"/>
      <c r="AF638" s="723"/>
      <c r="AG638" s="714"/>
      <c r="AH638" s="21"/>
      <c r="AI638" s="71"/>
      <c r="AJ638" s="72"/>
      <c r="AK638" s="73"/>
      <c r="AL638" s="21"/>
      <c r="AM638" s="71"/>
      <c r="AN638" s="72"/>
      <c r="AO638" s="73"/>
      <c r="AP638" s="731" t="s">
        <v>165</v>
      </c>
      <c r="AQ638" s="71">
        <v>0.28</v>
      </c>
      <c r="AR638" s="72">
        <v>1</v>
      </c>
      <c r="AS638" s="73">
        <v>0.28</v>
      </c>
      <c r="AT638" s="731" t="s">
        <v>165</v>
      </c>
      <c r="AU638" s="71">
        <v>0.6</v>
      </c>
      <c r="AV638" s="72">
        <v>1</v>
      </c>
      <c r="AW638" s="73">
        <v>0.6</v>
      </c>
      <c r="AX638" s="21"/>
      <c r="AY638" s="71"/>
      <c r="AZ638" s="742"/>
      <c r="BA638" s="73"/>
      <c r="BB638" s="21"/>
      <c r="BC638" s="753"/>
      <c r="BD638" s="754"/>
      <c r="BE638" s="73"/>
      <c r="BF638" s="100"/>
    </row>
    <row r="639" spans="1:61" s="195" customFormat="1" ht="12.75" customHeight="1">
      <c r="A639" s="549">
        <v>0.5</v>
      </c>
      <c r="B639" s="692" t="s">
        <v>533</v>
      </c>
      <c r="C639" s="49">
        <f>S639+W639+AA639+AE639+AI639+AM639+AQ639+AU639+AY639+BC639</f>
        <v>0.04</v>
      </c>
      <c r="D639" s="51">
        <f>T639+X639+AB639+AF639+AJ639+AN639+AR639+AV639+AZ639+BD639</f>
        <v>1</v>
      </c>
      <c r="E639" s="305">
        <f>100*(C639/D639)</f>
        <v>4</v>
      </c>
      <c r="F639" s="239"/>
      <c r="G639" s="266"/>
      <c r="H639" s="303"/>
      <c r="I639" s="278"/>
      <c r="J639" s="410"/>
      <c r="K639" s="279"/>
      <c r="L639" s="278"/>
      <c r="M639" s="201"/>
      <c r="N639" s="279"/>
      <c r="O639" s="506">
        <f>C639+F639+I639+L639</f>
        <v>0.04</v>
      </c>
      <c r="P639" s="480">
        <f>D639+G639+J639+M639</f>
        <v>1</v>
      </c>
      <c r="Q639" s="481">
        <f>100*O639/P639</f>
        <v>4</v>
      </c>
      <c r="R639" s="176"/>
      <c r="S639" s="439"/>
      <c r="T639" s="439"/>
      <c r="U639" s="518"/>
      <c r="V639" s="481"/>
      <c r="W639" s="710"/>
      <c r="X639" s="711"/>
      <c r="Y639" s="712"/>
      <c r="Z639" s="481"/>
      <c r="AA639" s="710"/>
      <c r="AB639" s="711"/>
      <c r="AC639" s="714"/>
      <c r="AD639" s="193"/>
      <c r="AE639" s="193"/>
      <c r="AF639" s="209"/>
      <c r="AG639" s="726"/>
      <c r="AH639" s="729"/>
      <c r="AI639" s="71"/>
      <c r="AJ639" s="734"/>
      <c r="AK639" s="736"/>
      <c r="AL639" s="731" t="s">
        <v>165</v>
      </c>
      <c r="AM639" s="71">
        <v>0.04</v>
      </c>
      <c r="AN639" s="734">
        <v>1</v>
      </c>
      <c r="AO639" s="736">
        <v>0.04</v>
      </c>
      <c r="AP639" s="729"/>
      <c r="AQ639" s="71"/>
      <c r="AR639" s="734"/>
      <c r="AS639" s="736"/>
      <c r="AT639" s="729"/>
      <c r="AU639" s="71"/>
      <c r="AV639" s="734"/>
      <c r="AW639" s="736"/>
      <c r="AZ639" s="749"/>
      <c r="BD639" s="205"/>
      <c r="BF639" s="100"/>
      <c r="BG639" s="187"/>
      <c r="BH639" s="187"/>
      <c r="BI639" s="187"/>
    </row>
    <row r="640" spans="1:61" s="188" customFormat="1" ht="12.75" customHeight="1">
      <c r="A640" s="694">
        <v>0.5</v>
      </c>
      <c r="B640" s="695" t="s">
        <v>241</v>
      </c>
      <c r="C640" s="49">
        <f>S640+W640+AA640+AE640+AI640+AM640+AQ640+AU640+AY640+BC640</f>
        <v>0.46</v>
      </c>
      <c r="D640" s="51">
        <f>T640+X640+AB640+AF640+AJ640+AN640+AR640+AV640+AZ640+BD640</f>
        <v>3</v>
      </c>
      <c r="E640" s="305">
        <f>100*(C640/D640)</f>
        <v>15.333333333333336</v>
      </c>
      <c r="F640" s="239"/>
      <c r="G640" s="266"/>
      <c r="H640" s="289"/>
      <c r="I640" s="115"/>
      <c r="J640" s="116"/>
      <c r="K640" s="276"/>
      <c r="L640" s="122"/>
      <c r="M640" s="121"/>
      <c r="N640" s="435"/>
      <c r="O640" s="506">
        <f>C640+F640+I640+L640</f>
        <v>0.46</v>
      </c>
      <c r="P640" s="480">
        <f>D640+G640+J640+M640</f>
        <v>3</v>
      </c>
      <c r="Q640" s="481">
        <f>100*O640/P640</f>
        <v>15.333333333333334</v>
      </c>
      <c r="R640" s="176"/>
      <c r="S640" s="439"/>
      <c r="T640" s="439"/>
      <c r="U640" s="518"/>
      <c r="V640" s="481"/>
      <c r="W640" s="710"/>
      <c r="X640" s="711"/>
      <c r="Y640" s="481"/>
      <c r="Z640" s="481"/>
      <c r="AA640" s="710"/>
      <c r="AB640" s="711"/>
      <c r="AC640" s="714"/>
      <c r="AD640" s="715"/>
      <c r="AE640" s="710"/>
      <c r="AF640" s="723"/>
      <c r="AG640" s="714"/>
      <c r="AH640" s="21"/>
      <c r="AI640" s="71"/>
      <c r="AJ640" s="72"/>
      <c r="AK640" s="73"/>
      <c r="AL640" s="21"/>
      <c r="AM640" s="71"/>
      <c r="AN640" s="72"/>
      <c r="AO640" s="73"/>
      <c r="AP640" s="731" t="s">
        <v>165</v>
      </c>
      <c r="AQ640" s="71">
        <v>0.14</v>
      </c>
      <c r="AR640" s="72">
        <v>1</v>
      </c>
      <c r="AS640" s="73">
        <v>0.14</v>
      </c>
      <c r="AT640" s="731" t="s">
        <v>165</v>
      </c>
      <c r="AU640" s="71">
        <v>0.08</v>
      </c>
      <c r="AV640" s="72">
        <v>1</v>
      </c>
      <c r="AW640" s="73">
        <v>0.08</v>
      </c>
      <c r="AX640" s="731" t="s">
        <v>165</v>
      </c>
      <c r="AY640" s="71">
        <v>0.24</v>
      </c>
      <c r="AZ640" s="742">
        <v>1</v>
      </c>
      <c r="BA640" s="73">
        <v>0.24</v>
      </c>
      <c r="BB640" s="728"/>
      <c r="BC640" s="753"/>
      <c r="BD640" s="831"/>
      <c r="BE640" s="73"/>
      <c r="BF640" s="100"/>
      <c r="BG640" s="187"/>
      <c r="BH640" s="187"/>
      <c r="BI640" s="187"/>
    </row>
    <row r="641" spans="1:61" s="193" customFormat="1" ht="12.75" customHeight="1">
      <c r="A641" s="549">
        <v>0.5</v>
      </c>
      <c r="B641" s="698" t="s">
        <v>475</v>
      </c>
      <c r="C641" s="49">
        <f>S641+W641+AA641+AE641+AI641+AM641+AQ641+AU641+AY641+BC641</f>
        <v>0.66</v>
      </c>
      <c r="D641" s="51">
        <f>T641+X641+AB641+AF641+AJ641+AN641+AR641+AV641+AZ641+BD641</f>
        <v>1</v>
      </c>
      <c r="E641" s="305">
        <f>100*(C641/D641)</f>
        <v>66</v>
      </c>
      <c r="F641" s="239"/>
      <c r="G641" s="266"/>
      <c r="H641" s="303"/>
      <c r="I641" s="291"/>
      <c r="J641" s="411"/>
      <c r="K641" s="282"/>
      <c r="L641" s="291"/>
      <c r="M641" s="281"/>
      <c r="N641" s="282"/>
      <c r="O641" s="506">
        <f>C641+F641+I641+L641</f>
        <v>0.66</v>
      </c>
      <c r="P641" s="480">
        <f>D641+G641+J641+M641</f>
        <v>1</v>
      </c>
      <c r="Q641" s="481">
        <f>100*O641/P641</f>
        <v>66</v>
      </c>
      <c r="R641" s="176"/>
      <c r="S641" s="439"/>
      <c r="T641" s="439"/>
      <c r="U641" s="518"/>
      <c r="V641" s="481"/>
      <c r="W641" s="710"/>
      <c r="X641" s="711"/>
      <c r="Y641" s="481"/>
      <c r="Z641" s="481"/>
      <c r="AA641" s="710"/>
      <c r="AB641" s="711"/>
      <c r="AC641" s="714"/>
      <c r="AD641" s="718" t="s">
        <v>165</v>
      </c>
      <c r="AE641" s="722">
        <v>0.66</v>
      </c>
      <c r="AF641" s="724">
        <v>1</v>
      </c>
      <c r="AG641" s="727">
        <f>AE641/AF641</f>
        <v>0.66</v>
      </c>
      <c r="AH641" s="730"/>
      <c r="AI641" s="730"/>
      <c r="AJ641" s="730"/>
      <c r="AK641" s="730"/>
      <c r="AL641" s="730"/>
      <c r="AM641" s="730"/>
      <c r="AN641" s="730"/>
      <c r="AO641" s="730"/>
      <c r="AP641" s="730"/>
      <c r="AQ641" s="730"/>
      <c r="AR641" s="730"/>
      <c r="AS641" s="730"/>
      <c r="AT641" s="730"/>
      <c r="AU641" s="730"/>
      <c r="AV641" s="730"/>
      <c r="AW641" s="195"/>
      <c r="AX641" s="195"/>
      <c r="AY641" s="195"/>
      <c r="AZ641" s="749"/>
      <c r="BA641" s="195"/>
      <c r="BB641" s="195"/>
      <c r="BC641" s="195"/>
      <c r="BD641" s="205"/>
      <c r="BE641" s="195"/>
      <c r="BF641" s="195"/>
      <c r="BG641" s="195"/>
      <c r="BH641" s="195"/>
      <c r="BI641" s="195"/>
    </row>
    <row r="642" spans="1:61" s="188" customFormat="1" ht="12.75" customHeight="1">
      <c r="A642" s="549">
        <v>0.5</v>
      </c>
      <c r="B642" s="692" t="s">
        <v>190</v>
      </c>
      <c r="C642" s="49">
        <f>S642+W642+AA642+AE642+AI642+AM642+AQ642+AU642+AY642+BC642</f>
        <v>1.5099999999999998</v>
      </c>
      <c r="D642" s="51">
        <f>T642+X642+AB642+AF642+AJ642+AN642+AR642+AV642+AZ642+BD642</f>
        <v>2</v>
      </c>
      <c r="E642" s="305">
        <f>100*(C642/D642)</f>
        <v>75.49999999999999</v>
      </c>
      <c r="F642" s="239"/>
      <c r="G642" s="266"/>
      <c r="H642" s="289"/>
      <c r="I642" s="115"/>
      <c r="J642" s="116"/>
      <c r="K642" s="276"/>
      <c r="L642" s="122"/>
      <c r="M642" s="121"/>
      <c r="N642" s="435"/>
      <c r="O642" s="506">
        <f>C642+F642+I642+L642</f>
        <v>1.5099999999999998</v>
      </c>
      <c r="P642" s="480">
        <f>D642+G642+J642+M642</f>
        <v>2</v>
      </c>
      <c r="Q642" s="481">
        <f>100*O642/P642</f>
        <v>75.49999999999999</v>
      </c>
      <c r="R642" s="176"/>
      <c r="S642" s="439"/>
      <c r="T642" s="439"/>
      <c r="U642" s="518"/>
      <c r="V642" s="481"/>
      <c r="W642" s="710"/>
      <c r="X642" s="711"/>
      <c r="Y642" s="481"/>
      <c r="Z642" s="481"/>
      <c r="AA642" s="710"/>
      <c r="AB642" s="711"/>
      <c r="AC642" s="714"/>
      <c r="AD642" s="715"/>
      <c r="AE642" s="710"/>
      <c r="AF642" s="723"/>
      <c r="AG642" s="714"/>
      <c r="AH642" s="21"/>
      <c r="AI642" s="71"/>
      <c r="AJ642" s="72"/>
      <c r="AK642" s="73"/>
      <c r="AL642" s="731" t="s">
        <v>165</v>
      </c>
      <c r="AM642" s="71">
        <v>0.94</v>
      </c>
      <c r="AN642" s="72">
        <v>1</v>
      </c>
      <c r="AO642" s="73">
        <v>0.94</v>
      </c>
      <c r="AP642" s="21"/>
      <c r="AQ642" s="71"/>
      <c r="AR642" s="737"/>
      <c r="AS642" s="736"/>
      <c r="AT642" s="731" t="s">
        <v>165</v>
      </c>
      <c r="AU642" s="71">
        <v>0.57</v>
      </c>
      <c r="AV642" s="72">
        <v>1</v>
      </c>
      <c r="AW642" s="73">
        <v>0.57</v>
      </c>
      <c r="AX642" s="21"/>
      <c r="AY642" s="71"/>
      <c r="AZ642" s="742"/>
      <c r="BA642" s="73"/>
      <c r="BB642" s="21"/>
      <c r="BC642" s="753"/>
      <c r="BD642" s="754"/>
      <c r="BE642" s="73"/>
      <c r="BF642" s="100"/>
      <c r="BG642" s="187"/>
      <c r="BH642" s="187"/>
      <c r="BI642" s="187"/>
    </row>
    <row r="643" spans="1:61" s="188" customFormat="1" ht="12.75" customHeight="1">
      <c r="A643" s="694">
        <v>0.5</v>
      </c>
      <c r="B643" s="692" t="s">
        <v>185</v>
      </c>
      <c r="C643" s="49">
        <f>S643+W643+AA643+AE643+AI643+AM643+AQ643+AU643+AY643+BC643</f>
        <v>0.86</v>
      </c>
      <c r="D643" s="51">
        <f>T643+X643+AB643+AF643+AJ643+AN643+AR643+AV643+AZ643+BD643</f>
        <v>2</v>
      </c>
      <c r="E643" s="305">
        <f>100*(C643/D643)</f>
        <v>43</v>
      </c>
      <c r="F643" s="239"/>
      <c r="G643" s="266"/>
      <c r="H643" s="289"/>
      <c r="I643" s="115"/>
      <c r="J643" s="116"/>
      <c r="K643" s="276"/>
      <c r="L643" s="122"/>
      <c r="M643" s="121"/>
      <c r="N643" s="435"/>
      <c r="O643" s="506">
        <f>C643+F643+I643+L643</f>
        <v>0.86</v>
      </c>
      <c r="P643" s="480">
        <f>D643+G643+J643+M643</f>
        <v>2</v>
      </c>
      <c r="Q643" s="481">
        <f>100*O643/P643</f>
        <v>43</v>
      </c>
      <c r="R643" s="176"/>
      <c r="S643" s="439"/>
      <c r="T643" s="439"/>
      <c r="U643" s="518"/>
      <c r="V643" s="481"/>
      <c r="W643" s="710"/>
      <c r="X643" s="711"/>
      <c r="Y643" s="481"/>
      <c r="Z643" s="481"/>
      <c r="AA643" s="710"/>
      <c r="AB643" s="711"/>
      <c r="AC643" s="714"/>
      <c r="AD643" s="715"/>
      <c r="AE643" s="710"/>
      <c r="AF643" s="723"/>
      <c r="AG643" s="714"/>
      <c r="AH643" s="21"/>
      <c r="AI643" s="71"/>
      <c r="AJ643" s="72"/>
      <c r="AK643" s="73"/>
      <c r="AL643" s="731" t="s">
        <v>165</v>
      </c>
      <c r="AM643" s="71">
        <v>0.86</v>
      </c>
      <c r="AN643" s="72">
        <v>2</v>
      </c>
      <c r="AO643" s="73">
        <v>0.43</v>
      </c>
      <c r="AP643" s="21"/>
      <c r="AQ643" s="71"/>
      <c r="AR643" s="737"/>
      <c r="AS643" s="736"/>
      <c r="AT643" s="21"/>
      <c r="AU643" s="71"/>
      <c r="AV643" s="72"/>
      <c r="AW643" s="73"/>
      <c r="AX643" s="21"/>
      <c r="AY643" s="71"/>
      <c r="AZ643" s="742"/>
      <c r="BA643" s="73"/>
      <c r="BB643" s="21"/>
      <c r="BC643" s="753"/>
      <c r="BD643" s="754"/>
      <c r="BE643" s="73"/>
      <c r="BF643" s="100"/>
      <c r="BG643" s="187"/>
      <c r="BH643" s="187"/>
      <c r="BI643" s="187"/>
    </row>
    <row r="644" spans="1:61" s="188" customFormat="1" ht="12.75" customHeight="1">
      <c r="A644" s="694">
        <v>0.5</v>
      </c>
      <c r="B644" s="692" t="s">
        <v>141</v>
      </c>
      <c r="C644" s="49">
        <f>S644+W644+AA644+AE644+AI644+AM644+AQ644+AU644+AY644+BC644</f>
        <v>0.38</v>
      </c>
      <c r="D644" s="51">
        <f>T644+X644+AB644+AF644+AJ644+AN644+AR644+AV644+AZ644+BD644</f>
        <v>2</v>
      </c>
      <c r="E644" s="305">
        <f>100*(C644/D644)</f>
        <v>19</v>
      </c>
      <c r="F644" s="239"/>
      <c r="G644" s="266"/>
      <c r="H644" s="289"/>
      <c r="I644" s="115"/>
      <c r="J644" s="116"/>
      <c r="K644" s="276"/>
      <c r="L644" s="122"/>
      <c r="M644" s="121"/>
      <c r="N644" s="435"/>
      <c r="O644" s="506">
        <f>C644+F644+I644+L644</f>
        <v>0.38</v>
      </c>
      <c r="P644" s="480">
        <f>D644+G644+J644+M644</f>
        <v>2</v>
      </c>
      <c r="Q644" s="481">
        <f>100*O644/P644</f>
        <v>19</v>
      </c>
      <c r="R644" s="176"/>
      <c r="S644" s="439"/>
      <c r="T644" s="439"/>
      <c r="U644" s="518"/>
      <c r="V644" s="481"/>
      <c r="W644" s="710"/>
      <c r="X644" s="711"/>
      <c r="Y644" s="481"/>
      <c r="Z644" s="481"/>
      <c r="AA644" s="710"/>
      <c r="AB644" s="711"/>
      <c r="AC644" s="714"/>
      <c r="AD644" s="716"/>
      <c r="AE644" s="710"/>
      <c r="AF644" s="723"/>
      <c r="AG644" s="714"/>
      <c r="AH644" s="21"/>
      <c r="AI644" s="71"/>
      <c r="AJ644" s="72"/>
      <c r="AK644" s="73"/>
      <c r="AL644" s="21"/>
      <c r="AM644" s="71"/>
      <c r="AN644" s="72"/>
      <c r="AO644" s="73"/>
      <c r="AP644" s="731" t="s">
        <v>165</v>
      </c>
      <c r="AQ644" s="71">
        <v>0.11</v>
      </c>
      <c r="AR644" s="72">
        <v>1</v>
      </c>
      <c r="AS644" s="73">
        <v>0.11</v>
      </c>
      <c r="AT644" s="731" t="s">
        <v>165</v>
      </c>
      <c r="AU644" s="71">
        <v>0.27</v>
      </c>
      <c r="AV644" s="72">
        <v>1</v>
      </c>
      <c r="AW644" s="73">
        <v>0.27</v>
      </c>
      <c r="AX644" s="21"/>
      <c r="AY644" s="71"/>
      <c r="AZ644" s="742"/>
      <c r="BA644" s="73"/>
      <c r="BB644" s="21"/>
      <c r="BC644" s="753"/>
      <c r="BD644" s="754"/>
      <c r="BE644" s="73"/>
      <c r="BF644" s="100"/>
      <c r="BG644" s="187"/>
      <c r="BH644" s="187"/>
      <c r="BI644" s="187"/>
    </row>
    <row r="645" spans="1:61" s="193" customFormat="1" ht="12.75" customHeight="1">
      <c r="A645" s="549">
        <v>0.5</v>
      </c>
      <c r="B645" s="696" t="s">
        <v>605</v>
      </c>
      <c r="C645" s="49">
        <f>S645+W645+AA645+AE645+AI645+AM645+AQ645+AU645+AY645+BC645</f>
        <v>0.45</v>
      </c>
      <c r="D645" s="51">
        <f>T645+X645+AB645+AF645+AJ645+AN645+AR645+AV645+AZ645+BD645</f>
        <v>1</v>
      </c>
      <c r="E645" s="305">
        <f>100*(C645/D645)</f>
        <v>45</v>
      </c>
      <c r="F645" s="239"/>
      <c r="G645" s="266"/>
      <c r="H645" s="303"/>
      <c r="I645" s="275"/>
      <c r="J645" s="405"/>
      <c r="K645" s="274"/>
      <c r="L645" s="286"/>
      <c r="M645" s="170"/>
      <c r="N645" s="436"/>
      <c r="O645" s="506">
        <f>C645+F645+I645+L645</f>
        <v>0.45</v>
      </c>
      <c r="P645" s="480">
        <f>D645+G645+J645+M645</f>
        <v>1</v>
      </c>
      <c r="Q645" s="481">
        <f>100*O645/P645</f>
        <v>45</v>
      </c>
      <c r="R645" s="176"/>
      <c r="S645" s="439"/>
      <c r="T645" s="439"/>
      <c r="U645" s="518"/>
      <c r="V645" s="481"/>
      <c r="W645" s="710"/>
      <c r="X645" s="711"/>
      <c r="Y645" s="481"/>
      <c r="Z645" s="481"/>
      <c r="AA645" s="710"/>
      <c r="AB645" s="711"/>
      <c r="AC645" s="714"/>
      <c r="AD645" s="717"/>
      <c r="AE645" s="720"/>
      <c r="AF645" s="717"/>
      <c r="AG645" s="720"/>
      <c r="AH645" s="71"/>
      <c r="AI645" s="734"/>
      <c r="AJ645" s="736"/>
      <c r="AK645" s="195"/>
      <c r="AL645" s="195"/>
      <c r="AM645" s="195"/>
      <c r="AN645" s="195"/>
      <c r="AO645" s="195"/>
      <c r="AP645" s="195"/>
      <c r="AQ645" s="195"/>
      <c r="AR645" s="195"/>
      <c r="AS645" s="729"/>
      <c r="AT645" s="71"/>
      <c r="AU645" s="737"/>
      <c r="AV645" s="736"/>
      <c r="AW645" s="195"/>
      <c r="AX645" s="731" t="s">
        <v>165</v>
      </c>
      <c r="AY645" s="71">
        <v>0.45</v>
      </c>
      <c r="AZ645" s="742">
        <v>1</v>
      </c>
      <c r="BA645" s="736">
        <v>0.45</v>
      </c>
      <c r="BB645" s="729"/>
      <c r="BC645" s="753"/>
      <c r="BD645" s="729"/>
      <c r="BE645" s="736"/>
      <c r="BF645" s="195"/>
      <c r="BG645" s="195"/>
      <c r="BH645" s="195"/>
      <c r="BI645" s="195"/>
    </row>
    <row r="646" spans="1:56" s="195" customFormat="1" ht="12.75" customHeight="1">
      <c r="A646" s="549">
        <v>0.5</v>
      </c>
      <c r="B646" s="692" t="s">
        <v>578</v>
      </c>
      <c r="C646" s="49">
        <f>S646+W646+AA646+AE646+AI646+AM646+AQ646+AU646+AY646+BC646</f>
        <v>0.07</v>
      </c>
      <c r="D646" s="51">
        <f>T646+X646+AB646+AF646+AJ646+AN646+AR646+AV646+AZ646+BD646</f>
        <v>1</v>
      </c>
      <c r="E646" s="305">
        <f>100*(C646/D646)</f>
        <v>7.000000000000001</v>
      </c>
      <c r="F646" s="239"/>
      <c r="G646" s="266"/>
      <c r="H646" s="303"/>
      <c r="I646" s="278"/>
      <c r="J646" s="410"/>
      <c r="K646" s="279"/>
      <c r="L646" s="278"/>
      <c r="M646" s="201"/>
      <c r="N646" s="279"/>
      <c r="O646" s="506">
        <f>C646+F646+I646+L646</f>
        <v>0.07</v>
      </c>
      <c r="P646" s="480">
        <f>D646+G646+J646+M646</f>
        <v>1</v>
      </c>
      <c r="Q646" s="481">
        <f>100*O646/P646</f>
        <v>7.000000000000001</v>
      </c>
      <c r="R646" s="176"/>
      <c r="S646" s="439"/>
      <c r="T646" s="439"/>
      <c r="U646" s="518"/>
      <c r="V646" s="481"/>
      <c r="W646" s="710"/>
      <c r="X646" s="711"/>
      <c r="Y646" s="481"/>
      <c r="Z646" s="481"/>
      <c r="AA646" s="710"/>
      <c r="AB646" s="711"/>
      <c r="AC646" s="714"/>
      <c r="AD646" s="193"/>
      <c r="AE646" s="193"/>
      <c r="AF646" s="209"/>
      <c r="AG646" s="726"/>
      <c r="AH646" s="729"/>
      <c r="AI646" s="71"/>
      <c r="AJ646" s="734"/>
      <c r="AK646" s="736"/>
      <c r="AL646" s="729"/>
      <c r="AM646" s="71"/>
      <c r="AN646" s="734"/>
      <c r="AO646" s="736"/>
      <c r="AP646" s="729"/>
      <c r="AQ646" s="71"/>
      <c r="AR646" s="734"/>
      <c r="AS646" s="736"/>
      <c r="AT646" s="731" t="s">
        <v>165</v>
      </c>
      <c r="AU646" s="71">
        <v>0.07</v>
      </c>
      <c r="AV646" s="734">
        <v>1</v>
      </c>
      <c r="AW646" s="736">
        <v>0.07</v>
      </c>
      <c r="AZ646" s="749"/>
      <c r="BD646" s="205"/>
    </row>
    <row r="647" spans="1:58" s="187" customFormat="1" ht="12.75" customHeight="1">
      <c r="A647" s="694">
        <v>0.5</v>
      </c>
      <c r="B647" s="695" t="s">
        <v>299</v>
      </c>
      <c r="C647" s="49">
        <f>S647+W647+AA647+AE647+AI647+AM647+AQ647+AU647+AY647+BC647</f>
        <v>2.34</v>
      </c>
      <c r="D647" s="51">
        <f>T647+X647+AB647+AF647+AJ647+AN647+AR647+AV647+AZ647+BD647</f>
        <v>3</v>
      </c>
      <c r="E647" s="305">
        <f>100*(C647/D647)</f>
        <v>77.99999999999999</v>
      </c>
      <c r="F647" s="239"/>
      <c r="G647" s="266"/>
      <c r="H647" s="289"/>
      <c r="I647" s="115"/>
      <c r="J647" s="116"/>
      <c r="K647" s="276"/>
      <c r="L647" s="122"/>
      <c r="M647" s="121"/>
      <c r="N647" s="435"/>
      <c r="O647" s="506">
        <f>C647+F647+I647+L647</f>
        <v>2.34</v>
      </c>
      <c r="P647" s="480">
        <f>D647+G647+J647+M647</f>
        <v>3</v>
      </c>
      <c r="Q647" s="481">
        <f>100*O647/P647</f>
        <v>78</v>
      </c>
      <c r="R647" s="176"/>
      <c r="S647" s="439"/>
      <c r="T647" s="439"/>
      <c r="U647" s="518"/>
      <c r="V647" s="481"/>
      <c r="W647" s="710"/>
      <c r="X647" s="711"/>
      <c r="Y647" s="481"/>
      <c r="Z647" s="481"/>
      <c r="AA647" s="710"/>
      <c r="AB647" s="711"/>
      <c r="AC647" s="714"/>
      <c r="AD647" s="715"/>
      <c r="AE647" s="710"/>
      <c r="AF647" s="723"/>
      <c r="AG647" s="714"/>
      <c r="AH647" s="21"/>
      <c r="AI647" s="71"/>
      <c r="AJ647" s="72"/>
      <c r="AK647" s="73"/>
      <c r="AL647" s="731" t="s">
        <v>165</v>
      </c>
      <c r="AM647" s="71">
        <v>0.93</v>
      </c>
      <c r="AN647" s="72">
        <v>1</v>
      </c>
      <c r="AO647" s="73">
        <v>0.93</v>
      </c>
      <c r="AP647" s="21"/>
      <c r="AQ647" s="71"/>
      <c r="AR647" s="72"/>
      <c r="AS647" s="73"/>
      <c r="AT647" s="731" t="s">
        <v>165</v>
      </c>
      <c r="AU647" s="71">
        <v>0.95</v>
      </c>
      <c r="AV647" s="72">
        <v>1</v>
      </c>
      <c r="AW647" s="73">
        <v>0.95</v>
      </c>
      <c r="AX647" s="731" t="s">
        <v>165</v>
      </c>
      <c r="AY647" s="71">
        <v>0.46</v>
      </c>
      <c r="AZ647" s="742">
        <v>1</v>
      </c>
      <c r="BA647" s="73">
        <v>0.46</v>
      </c>
      <c r="BB647" s="21"/>
      <c r="BC647" s="753"/>
      <c r="BD647" s="754"/>
      <c r="BE647" s="73"/>
      <c r="BF647" s="100"/>
    </row>
    <row r="648" spans="1:58" s="187" customFormat="1" ht="12.75" customHeight="1">
      <c r="A648" s="694">
        <v>0.5</v>
      </c>
      <c r="B648" s="692" t="s">
        <v>196</v>
      </c>
      <c r="C648" s="49">
        <f>S648+W648+AA648+AE648+AI648+AM648+AQ648+AU648+AY648+BC648</f>
        <v>1.13</v>
      </c>
      <c r="D648" s="51">
        <f>T648+X648+AB648+AF648+AJ648+AN648+AR648+AV648+AZ648+BD648</f>
        <v>3</v>
      </c>
      <c r="E648" s="305">
        <f>100*(C648/D648)</f>
        <v>37.666666666666664</v>
      </c>
      <c r="F648" s="239"/>
      <c r="G648" s="266"/>
      <c r="H648" s="289"/>
      <c r="I648" s="115"/>
      <c r="J648" s="116"/>
      <c r="K648" s="276"/>
      <c r="L648" s="122"/>
      <c r="M648" s="121"/>
      <c r="N648" s="435"/>
      <c r="O648" s="506">
        <f>C648+F648+I648+L648</f>
        <v>1.13</v>
      </c>
      <c r="P648" s="480">
        <f>D648+G648+J648+M648</f>
        <v>3</v>
      </c>
      <c r="Q648" s="481">
        <f>100*O648/P648</f>
        <v>37.666666666666664</v>
      </c>
      <c r="R648" s="176"/>
      <c r="S648" s="439"/>
      <c r="T648" s="439"/>
      <c r="U648" s="518"/>
      <c r="V648" s="481"/>
      <c r="W648" s="710"/>
      <c r="X648" s="711"/>
      <c r="Y648" s="481"/>
      <c r="Z648" s="481"/>
      <c r="AA648" s="710"/>
      <c r="AB648" s="711"/>
      <c r="AC648" s="714"/>
      <c r="AD648" s="719" t="s">
        <v>165</v>
      </c>
      <c r="AE648" s="825">
        <v>0.25</v>
      </c>
      <c r="AF648" s="826">
        <v>1</v>
      </c>
      <c r="AG648" s="714">
        <f>AE648/AF648</f>
        <v>0.25</v>
      </c>
      <c r="AH648" s="731" t="s">
        <v>165</v>
      </c>
      <c r="AI648" s="71">
        <v>0.4</v>
      </c>
      <c r="AJ648" s="72">
        <v>1</v>
      </c>
      <c r="AK648" s="73">
        <f>AI648/AJ648</f>
        <v>0.4</v>
      </c>
      <c r="AL648" s="731" t="s">
        <v>165</v>
      </c>
      <c r="AM648" s="71">
        <v>0.48</v>
      </c>
      <c r="AN648" s="72">
        <v>1</v>
      </c>
      <c r="AO648" s="73">
        <v>0.48</v>
      </c>
      <c r="AP648" s="21"/>
      <c r="AQ648" s="71"/>
      <c r="AR648" s="72"/>
      <c r="AS648" s="73"/>
      <c r="AT648" s="21"/>
      <c r="AU648" s="71"/>
      <c r="AV648" s="734"/>
      <c r="AW648" s="736"/>
      <c r="AX648" s="21"/>
      <c r="AY648" s="748"/>
      <c r="AZ648" s="742"/>
      <c r="BA648" s="73"/>
      <c r="BB648" s="29"/>
      <c r="BC648" s="744"/>
      <c r="BD648" s="754"/>
      <c r="BE648" s="73"/>
      <c r="BF648" s="100"/>
    </row>
    <row r="649" spans="1:61" s="193" customFormat="1" ht="12.75" customHeight="1">
      <c r="A649" s="549">
        <v>0.5</v>
      </c>
      <c r="B649" s="692" t="s">
        <v>646</v>
      </c>
      <c r="C649" s="49">
        <f>S649+W649+AA649+AE649+AI649+AM649+AQ649+AU649+AY649+BC649</f>
        <v>0.68</v>
      </c>
      <c r="D649" s="51">
        <f>T649+X649+AB649+AF649+AJ649+AN649+AR649+AV649+AZ649+BD649</f>
        <v>1</v>
      </c>
      <c r="E649" s="305">
        <f>100*(C649/D649)</f>
        <v>68</v>
      </c>
      <c r="F649" s="239"/>
      <c r="G649" s="266"/>
      <c r="H649" s="303"/>
      <c r="I649" s="273"/>
      <c r="J649" s="405"/>
      <c r="K649" s="274"/>
      <c r="L649" s="286"/>
      <c r="M649" s="257"/>
      <c r="N649" s="436"/>
      <c r="O649" s="506">
        <f>C649+F649+I649+L649</f>
        <v>0.68</v>
      </c>
      <c r="P649" s="480">
        <f>D649+G649+J649+M649</f>
        <v>1</v>
      </c>
      <c r="Q649" s="481">
        <f>100*O649/P649</f>
        <v>68</v>
      </c>
      <c r="R649" s="176"/>
      <c r="S649" s="439"/>
      <c r="T649" s="439"/>
      <c r="U649" s="518"/>
      <c r="V649" s="481"/>
      <c r="W649" s="710"/>
      <c r="X649" s="711"/>
      <c r="Y649" s="481"/>
      <c r="Z649" s="481"/>
      <c r="AA649" s="710"/>
      <c r="AB649" s="711"/>
      <c r="AC649" s="714"/>
      <c r="AD649" s="717"/>
      <c r="AE649" s="720"/>
      <c r="AF649" s="717"/>
      <c r="AG649" s="720"/>
      <c r="AH649" s="71"/>
      <c r="AI649" s="734"/>
      <c r="AJ649" s="736"/>
      <c r="AK649" s="195"/>
      <c r="AL649" s="195"/>
      <c r="AM649" s="195"/>
      <c r="AN649" s="195"/>
      <c r="AO649" s="195"/>
      <c r="AP649" s="195"/>
      <c r="AQ649" s="195"/>
      <c r="AR649" s="195"/>
      <c r="AS649" s="729"/>
      <c r="AT649" s="71"/>
      <c r="AU649" s="737"/>
      <c r="AV649" s="736"/>
      <c r="AW649" s="195"/>
      <c r="AX649" s="729"/>
      <c r="AY649" s="71"/>
      <c r="AZ649" s="600"/>
      <c r="BA649" s="736"/>
      <c r="BB649" s="731" t="s">
        <v>165</v>
      </c>
      <c r="BC649" s="753">
        <v>0.68</v>
      </c>
      <c r="BD649" s="729">
        <v>1</v>
      </c>
      <c r="BE649" s="736">
        <v>0.68</v>
      </c>
      <c r="BF649" s="195"/>
      <c r="BG649" s="195"/>
      <c r="BH649" s="195"/>
      <c r="BI649" s="195"/>
    </row>
    <row r="650" spans="1:57" s="195" customFormat="1" ht="12.75" customHeight="1">
      <c r="A650" s="549">
        <v>0.5</v>
      </c>
      <c r="B650" s="696" t="s">
        <v>606</v>
      </c>
      <c r="C650" s="49">
        <f>S650+W650+AA650+AE650+AI650+AM650+AQ650+AU650+AY650+BC650</f>
        <v>0.39</v>
      </c>
      <c r="D650" s="51">
        <f>T650+X650+AB650+AF650+AJ650+AN650+AR650+AV650+AZ650+BD650</f>
        <v>1</v>
      </c>
      <c r="E650" s="305">
        <f>100*(C650/D650)</f>
        <v>39</v>
      </c>
      <c r="F650" s="239"/>
      <c r="G650" s="266"/>
      <c r="H650" s="303"/>
      <c r="I650" s="273"/>
      <c r="J650" s="405"/>
      <c r="K650" s="274"/>
      <c r="L650" s="286"/>
      <c r="M650" s="257"/>
      <c r="N650" s="436"/>
      <c r="O650" s="506">
        <f>C650+F650+I650+L650</f>
        <v>0.39</v>
      </c>
      <c r="P650" s="480">
        <f>D650+G650+J650+M650</f>
        <v>1</v>
      </c>
      <c r="Q650" s="481">
        <f>100*O650/P650</f>
        <v>39</v>
      </c>
      <c r="R650" s="176"/>
      <c r="S650" s="439"/>
      <c r="T650" s="439"/>
      <c r="U650" s="518"/>
      <c r="V650" s="481"/>
      <c r="W650" s="710"/>
      <c r="X650" s="711"/>
      <c r="Y650" s="481"/>
      <c r="Z650" s="481"/>
      <c r="AA650" s="710"/>
      <c r="AB650" s="711"/>
      <c r="AC650" s="714"/>
      <c r="AD650" s="717"/>
      <c r="AE650" s="720"/>
      <c r="AF650" s="717"/>
      <c r="AG650" s="720"/>
      <c r="AH650" s="71"/>
      <c r="AI650" s="734"/>
      <c r="AJ650" s="736"/>
      <c r="AS650" s="729"/>
      <c r="AT650" s="71"/>
      <c r="AU650" s="737"/>
      <c r="AV650" s="736"/>
      <c r="AX650" s="731" t="s">
        <v>165</v>
      </c>
      <c r="AY650" s="71">
        <v>0.39</v>
      </c>
      <c r="AZ650" s="742">
        <v>1</v>
      </c>
      <c r="BA650" s="736">
        <v>0.39</v>
      </c>
      <c r="BB650" s="729"/>
      <c r="BC650" s="753"/>
      <c r="BD650" s="729"/>
      <c r="BE650" s="736"/>
    </row>
    <row r="651" spans="1:58" s="187" customFormat="1" ht="12.75" customHeight="1">
      <c r="A651" s="549">
        <v>0.5</v>
      </c>
      <c r="B651" s="692" t="s">
        <v>276</v>
      </c>
      <c r="C651" s="49">
        <f>S651+W651+AA651+AE651+AI651+AM651+AQ651+AU651+AY651+BC651</f>
        <v>0.31</v>
      </c>
      <c r="D651" s="51">
        <f>T651+X651+AB651+AF651+AJ651+AN651+AR651+AV651+AZ651+BD651</f>
        <v>2</v>
      </c>
      <c r="E651" s="305">
        <f>100*(C651/D651)</f>
        <v>15.5</v>
      </c>
      <c r="F651" s="239"/>
      <c r="G651" s="266"/>
      <c r="H651" s="289"/>
      <c r="I651" s="115"/>
      <c r="J651" s="116"/>
      <c r="K651" s="276"/>
      <c r="L651" s="122"/>
      <c r="M651" s="121"/>
      <c r="N651" s="435"/>
      <c r="O651" s="506">
        <f>C651+F651+I651+L651</f>
        <v>0.31</v>
      </c>
      <c r="P651" s="480">
        <f>D651+G651+J651+M651</f>
        <v>2</v>
      </c>
      <c r="Q651" s="481">
        <f>100*O651/P651</f>
        <v>15.5</v>
      </c>
      <c r="R651" s="176"/>
      <c r="S651" s="439"/>
      <c r="T651" s="439"/>
      <c r="U651" s="518"/>
      <c r="V651" s="481"/>
      <c r="W651" s="710"/>
      <c r="X651" s="711"/>
      <c r="Y651" s="481"/>
      <c r="Z651" s="481"/>
      <c r="AA651" s="710"/>
      <c r="AB651" s="711"/>
      <c r="AC651" s="714"/>
      <c r="AD651" s="715"/>
      <c r="AE651" s="710"/>
      <c r="AF651" s="723"/>
      <c r="AG651" s="714"/>
      <c r="AH651" s="21"/>
      <c r="AI651" s="71"/>
      <c r="AJ651" s="72"/>
      <c r="AK651" s="73"/>
      <c r="AL651" s="21"/>
      <c r="AM651" s="71"/>
      <c r="AN651" s="72"/>
      <c r="AO651" s="73"/>
      <c r="AP651" s="21"/>
      <c r="AQ651" s="71"/>
      <c r="AR651" s="72"/>
      <c r="AS651" s="73"/>
      <c r="AT651" s="21"/>
      <c r="AU651" s="71"/>
      <c r="AV651" s="72"/>
      <c r="AW651" s="73"/>
      <c r="AX651" s="21"/>
      <c r="AY651" s="71"/>
      <c r="AZ651" s="742"/>
      <c r="BA651" s="73"/>
      <c r="BB651" s="731" t="s">
        <v>165</v>
      </c>
      <c r="BC651" s="753">
        <v>0.31</v>
      </c>
      <c r="BD651" s="754">
        <v>2</v>
      </c>
      <c r="BE651" s="73">
        <v>0.16</v>
      </c>
      <c r="BF651" s="100"/>
    </row>
    <row r="652" spans="1:61" s="193" customFormat="1" ht="12.75" customHeight="1">
      <c r="A652" s="549">
        <v>0.5</v>
      </c>
      <c r="B652" s="696" t="s">
        <v>607</v>
      </c>
      <c r="C652" s="49">
        <f>S652+W652+AA652+AE652+AI652+AM652+AQ652+AU652+AY652+BC652</f>
        <v>0.14</v>
      </c>
      <c r="D652" s="51">
        <f>T652+X652+AB652+AF652+AJ652+AN652+AR652+AV652+AZ652+BD652</f>
        <v>1</v>
      </c>
      <c r="E652" s="305">
        <f>100*(C652/D652)</f>
        <v>14.000000000000002</v>
      </c>
      <c r="F652" s="239"/>
      <c r="G652" s="266"/>
      <c r="H652" s="303"/>
      <c r="I652" s="273"/>
      <c r="J652" s="405"/>
      <c r="K652" s="274"/>
      <c r="L652" s="286"/>
      <c r="M652" s="257"/>
      <c r="N652" s="436"/>
      <c r="O652" s="506">
        <f>C652+F652+I652+L652</f>
        <v>0.14</v>
      </c>
      <c r="P652" s="480">
        <f>D652+G652+J652+M652</f>
        <v>1</v>
      </c>
      <c r="Q652" s="481">
        <f>100*O652/P652</f>
        <v>14.000000000000002</v>
      </c>
      <c r="R652" s="176"/>
      <c r="S652" s="439"/>
      <c r="T652" s="439"/>
      <c r="U652" s="518"/>
      <c r="V652" s="481"/>
      <c r="W652" s="710"/>
      <c r="X652" s="711"/>
      <c r="Y652" s="481"/>
      <c r="Z652" s="481"/>
      <c r="AA652" s="710"/>
      <c r="AB652" s="711"/>
      <c r="AC652" s="714"/>
      <c r="AD652" s="717"/>
      <c r="AE652" s="720"/>
      <c r="AF652" s="717"/>
      <c r="AG652" s="720"/>
      <c r="AH652" s="71"/>
      <c r="AI652" s="734"/>
      <c r="AJ652" s="736"/>
      <c r="AK652" s="195"/>
      <c r="AL652" s="195"/>
      <c r="AM652" s="195"/>
      <c r="AN652" s="195"/>
      <c r="AO652" s="195"/>
      <c r="AP652" s="195"/>
      <c r="AQ652" s="195"/>
      <c r="AR652" s="195"/>
      <c r="AS652" s="729"/>
      <c r="AT652" s="71"/>
      <c r="AU652" s="737"/>
      <c r="AV652" s="736"/>
      <c r="AW652" s="195"/>
      <c r="AX652" s="731" t="s">
        <v>165</v>
      </c>
      <c r="AY652" s="71">
        <v>0.14</v>
      </c>
      <c r="AZ652" s="742">
        <v>1</v>
      </c>
      <c r="BA652" s="736">
        <v>0.14</v>
      </c>
      <c r="BB652" s="729"/>
      <c r="BC652" s="753"/>
      <c r="BD652" s="729"/>
      <c r="BE652" s="736"/>
      <c r="BF652" s="195"/>
      <c r="BG652" s="195"/>
      <c r="BH652" s="195"/>
      <c r="BI652" s="195"/>
    </row>
    <row r="653" spans="1:61" s="193" customFormat="1" ht="12.75" customHeight="1">
      <c r="A653" s="549">
        <v>0.5</v>
      </c>
      <c r="B653" s="696" t="s">
        <v>608</v>
      </c>
      <c r="C653" s="49">
        <f>S653+W653+AA653+AE653+AI653+AM653+AQ653+AU653+AY653+BC653</f>
        <v>0.05</v>
      </c>
      <c r="D653" s="51">
        <f>T653+X653+AB653+AF653+AJ653+AN653+AR653+AV653+AZ653+BD653</f>
        <v>1</v>
      </c>
      <c r="E653" s="305">
        <f>100*(C653/D653)</f>
        <v>5</v>
      </c>
      <c r="F653" s="239"/>
      <c r="G653" s="266"/>
      <c r="H653" s="303"/>
      <c r="I653" s="273"/>
      <c r="J653" s="405"/>
      <c r="K653" s="274"/>
      <c r="L653" s="286"/>
      <c r="M653" s="257"/>
      <c r="N653" s="436"/>
      <c r="O653" s="506">
        <f>C653+F653+I653+L653</f>
        <v>0.05</v>
      </c>
      <c r="P653" s="480">
        <f>D653+G653+J653+M653</f>
        <v>1</v>
      </c>
      <c r="Q653" s="481">
        <f>100*O653/P653</f>
        <v>5</v>
      </c>
      <c r="R653" s="176"/>
      <c r="S653" s="439"/>
      <c r="T653" s="439"/>
      <c r="U653" s="518"/>
      <c r="V653" s="481"/>
      <c r="W653" s="710"/>
      <c r="X653" s="711"/>
      <c r="Y653" s="481"/>
      <c r="Z653" s="481"/>
      <c r="AA653" s="710"/>
      <c r="AB653" s="711"/>
      <c r="AC653" s="714"/>
      <c r="AD653" s="717"/>
      <c r="AE653" s="720"/>
      <c r="AF653" s="717"/>
      <c r="AG653" s="720"/>
      <c r="AH653" s="71"/>
      <c r="AI653" s="734"/>
      <c r="AJ653" s="736"/>
      <c r="AK653" s="195"/>
      <c r="AL653" s="195"/>
      <c r="AM653" s="195"/>
      <c r="AN653" s="195"/>
      <c r="AO653" s="195"/>
      <c r="AP653" s="195"/>
      <c r="AQ653" s="195"/>
      <c r="AR653" s="195"/>
      <c r="AS653" s="729"/>
      <c r="AT653" s="71"/>
      <c r="AU653" s="737"/>
      <c r="AV653" s="736"/>
      <c r="AW653" s="195"/>
      <c r="AX653" s="731" t="s">
        <v>165</v>
      </c>
      <c r="AY653" s="71">
        <v>0.05</v>
      </c>
      <c r="AZ653" s="742">
        <v>1</v>
      </c>
      <c r="BA653" s="736">
        <v>0.05</v>
      </c>
      <c r="BB653" s="729"/>
      <c r="BC653" s="753"/>
      <c r="BD653" s="729"/>
      <c r="BE653" s="736"/>
      <c r="BF653" s="195"/>
      <c r="BG653" s="195"/>
      <c r="BH653" s="195"/>
      <c r="BI653" s="195"/>
    </row>
    <row r="654" spans="1:61" s="188" customFormat="1" ht="12.75" customHeight="1">
      <c r="A654" s="694">
        <v>0.5</v>
      </c>
      <c r="B654" s="699" t="s">
        <v>376</v>
      </c>
      <c r="C654" s="49">
        <f>S654+W654+AA654+AE654+AI654+AM654+AQ654+AU654+AY654+BC654</f>
        <v>2.6100000000000003</v>
      </c>
      <c r="D654" s="51">
        <f>T654+X654+AB654+AF654+AJ654+AN654+AR654+AV654+AZ654+BD654</f>
        <v>8</v>
      </c>
      <c r="E654" s="305">
        <f>100*(C654/D654)</f>
        <v>32.62500000000001</v>
      </c>
      <c r="F654" s="239"/>
      <c r="G654" s="266"/>
      <c r="H654" s="289"/>
      <c r="I654" s="117"/>
      <c r="J654" s="118"/>
      <c r="K654" s="443"/>
      <c r="L654" s="122"/>
      <c r="M654" s="121"/>
      <c r="N654" s="435"/>
      <c r="O654" s="506">
        <f>C654+F654+I654+L654</f>
        <v>2.6100000000000003</v>
      </c>
      <c r="P654" s="480">
        <f>D654+G654+J654+M654</f>
        <v>8</v>
      </c>
      <c r="Q654" s="481">
        <f>100*O654/P654</f>
        <v>32.62500000000001</v>
      </c>
      <c r="R654" s="176"/>
      <c r="S654" s="439"/>
      <c r="T654" s="439"/>
      <c r="U654" s="518"/>
      <c r="V654" s="481"/>
      <c r="W654" s="710"/>
      <c r="X654" s="711"/>
      <c r="Y654" s="481"/>
      <c r="Z654" s="481"/>
      <c r="AA654" s="710"/>
      <c r="AB654" s="711"/>
      <c r="AC654" s="714"/>
      <c r="AD654" s="718" t="s">
        <v>165</v>
      </c>
      <c r="AE654" s="710">
        <v>0.25</v>
      </c>
      <c r="AF654" s="725">
        <v>1</v>
      </c>
      <c r="AG654" s="714">
        <f>AE654/AF654</f>
        <v>0.25</v>
      </c>
      <c r="AH654" s="731" t="s">
        <v>165</v>
      </c>
      <c r="AI654" s="71">
        <v>0.43</v>
      </c>
      <c r="AJ654" s="72">
        <v>2</v>
      </c>
      <c r="AK654" s="73">
        <f>AI654/AJ654</f>
        <v>0.215</v>
      </c>
      <c r="AL654" s="731" t="s">
        <v>165</v>
      </c>
      <c r="AM654" s="71">
        <v>0.88</v>
      </c>
      <c r="AN654" s="72">
        <v>1</v>
      </c>
      <c r="AO654" s="73">
        <v>0.88</v>
      </c>
      <c r="AP654" s="21"/>
      <c r="AQ654" s="71"/>
      <c r="AR654" s="737"/>
      <c r="AS654" s="736"/>
      <c r="AT654" s="731" t="s">
        <v>165</v>
      </c>
      <c r="AU654" s="71">
        <v>0.33</v>
      </c>
      <c r="AV654" s="72">
        <v>1</v>
      </c>
      <c r="AW654" s="73">
        <v>0.33</v>
      </c>
      <c r="AX654" s="731" t="s">
        <v>165</v>
      </c>
      <c r="AY654" s="71">
        <v>0.72</v>
      </c>
      <c r="AZ654" s="742">
        <v>3</v>
      </c>
      <c r="BA654" s="73">
        <v>0.24</v>
      </c>
      <c r="BB654" s="21"/>
      <c r="BC654" s="753"/>
      <c r="BD654" s="754"/>
      <c r="BE654" s="73"/>
      <c r="BF654" s="100"/>
      <c r="BG654" s="187"/>
      <c r="BH654" s="187"/>
      <c r="BI654" s="187"/>
    </row>
    <row r="655" spans="1:61" s="188" customFormat="1" ht="12.75" customHeight="1">
      <c r="A655" s="694">
        <v>0.5</v>
      </c>
      <c r="B655" s="700" t="s">
        <v>337</v>
      </c>
      <c r="C655" s="49">
        <f>S655+W655+AA655+AE655+AI655+AM655+AQ655+AU655+AY655+BC655</f>
        <v>1.81</v>
      </c>
      <c r="D655" s="51">
        <f>T655+X655+AB655+AF655+AJ655+AN655+AR655+AV655+AZ655+BD655</f>
        <v>2</v>
      </c>
      <c r="E655" s="305">
        <f>100*(C655/D655)</f>
        <v>90.5</v>
      </c>
      <c r="F655" s="239"/>
      <c r="G655" s="266"/>
      <c r="H655" s="289"/>
      <c r="I655" s="115"/>
      <c r="J655" s="116"/>
      <c r="K655" s="276"/>
      <c r="L655" s="122"/>
      <c r="M655" s="121"/>
      <c r="N655" s="435"/>
      <c r="O655" s="506">
        <f>C655+F655+I655+L655</f>
        <v>1.81</v>
      </c>
      <c r="P655" s="480">
        <f>D655+G655+J655+M655</f>
        <v>2</v>
      </c>
      <c r="Q655" s="481">
        <f>100*O655/P655</f>
        <v>90.5</v>
      </c>
      <c r="R655" s="176"/>
      <c r="S655" s="439"/>
      <c r="T655" s="439"/>
      <c r="U655" s="518"/>
      <c r="V655" s="481"/>
      <c r="W655" s="710"/>
      <c r="X655" s="711"/>
      <c r="Y655" s="481"/>
      <c r="Z655" s="481"/>
      <c r="AA655" s="710"/>
      <c r="AB655" s="711"/>
      <c r="AC655" s="714"/>
      <c r="AD655" s="718" t="s">
        <v>165</v>
      </c>
      <c r="AE655" s="710">
        <v>0.95</v>
      </c>
      <c r="AF655" s="711">
        <v>1</v>
      </c>
      <c r="AG655" s="714">
        <f>AE655/AF655</f>
        <v>0.95</v>
      </c>
      <c r="AH655" s="731" t="s">
        <v>165</v>
      </c>
      <c r="AI655" s="71">
        <v>0.86</v>
      </c>
      <c r="AJ655" s="72">
        <v>1</v>
      </c>
      <c r="AK655" s="73">
        <f>AI655/AJ655</f>
        <v>0.86</v>
      </c>
      <c r="AL655" s="728"/>
      <c r="AM655" s="742"/>
      <c r="AN655" s="743"/>
      <c r="AO655" s="745"/>
      <c r="AP655" s="29"/>
      <c r="AQ655" s="743"/>
      <c r="AR655" s="743"/>
      <c r="AS655" s="743"/>
      <c r="AT655" s="29"/>
      <c r="AU655" s="743"/>
      <c r="AV655" s="743"/>
      <c r="AW655" s="743"/>
      <c r="AX655" s="29"/>
      <c r="AY655" s="743"/>
      <c r="AZ655" s="742"/>
      <c r="BA655" s="743"/>
      <c r="BB655" s="29"/>
      <c r="BC655" s="732"/>
      <c r="BD655" s="754"/>
      <c r="BE655" s="743"/>
      <c r="BF655" s="100"/>
      <c r="BG655" s="187"/>
      <c r="BH655" s="187"/>
      <c r="BI655" s="187"/>
    </row>
    <row r="656" spans="1:61" s="193" customFormat="1" ht="12.75" customHeight="1">
      <c r="A656" s="549">
        <v>0.5</v>
      </c>
      <c r="B656" s="692" t="s">
        <v>647</v>
      </c>
      <c r="C656" s="49">
        <f>S656+W656+AA656+AE656+AI656+AM656+AQ656+AU656+AY656+BC656</f>
        <v>0.82</v>
      </c>
      <c r="D656" s="51">
        <f>T656+X656+AB656+AF656+AJ656+AN656+AR656+AV656+AZ656+BD656</f>
        <v>1</v>
      </c>
      <c r="E656" s="305">
        <f>100*(C656/D656)</f>
        <v>82</v>
      </c>
      <c r="F656" s="239"/>
      <c r="G656" s="266"/>
      <c r="H656" s="303"/>
      <c r="I656" s="273"/>
      <c r="J656" s="405"/>
      <c r="K656" s="274"/>
      <c r="L656" s="286"/>
      <c r="M656" s="257"/>
      <c r="N656" s="436"/>
      <c r="O656" s="506">
        <f>C656+F656+I656+L656</f>
        <v>0.82</v>
      </c>
      <c r="P656" s="480">
        <f>D656+G656+J656+M656</f>
        <v>1</v>
      </c>
      <c r="Q656" s="481">
        <f>100*O656/P656</f>
        <v>82</v>
      </c>
      <c r="R656" s="176"/>
      <c r="S656" s="439"/>
      <c r="T656" s="439"/>
      <c r="U656" s="518"/>
      <c r="V656" s="481"/>
      <c r="W656" s="710"/>
      <c r="X656" s="711"/>
      <c r="Y656" s="481"/>
      <c r="Z656" s="481"/>
      <c r="AA656" s="710"/>
      <c r="AB656" s="711"/>
      <c r="AC656" s="714"/>
      <c r="AD656" s="717"/>
      <c r="AE656" s="721"/>
      <c r="AF656" s="717"/>
      <c r="AG656" s="720"/>
      <c r="AH656" s="71"/>
      <c r="AI656" s="734"/>
      <c r="AJ656" s="736"/>
      <c r="AK656" s="195"/>
      <c r="AL656" s="195"/>
      <c r="AM656" s="195"/>
      <c r="AN656" s="195"/>
      <c r="AO656" s="195"/>
      <c r="AP656" s="195"/>
      <c r="AQ656" s="195"/>
      <c r="AR656" s="195"/>
      <c r="AS656" s="729"/>
      <c r="AT656" s="71"/>
      <c r="AU656" s="737"/>
      <c r="AV656" s="736"/>
      <c r="AW656" s="195"/>
      <c r="AX656" s="729"/>
      <c r="AY656" s="71"/>
      <c r="AZ656" s="742"/>
      <c r="BA656" s="736"/>
      <c r="BB656" s="731" t="s">
        <v>165</v>
      </c>
      <c r="BC656" s="753">
        <v>0.82</v>
      </c>
      <c r="BD656" s="729">
        <v>1</v>
      </c>
      <c r="BE656" s="736">
        <v>0.82</v>
      </c>
      <c r="BF656" s="195"/>
      <c r="BG656" s="195"/>
      <c r="BH656" s="195"/>
      <c r="BI656" s="195"/>
    </row>
    <row r="657" spans="1:61" s="188" customFormat="1" ht="12.75" customHeight="1">
      <c r="A657" s="694">
        <v>0.5</v>
      </c>
      <c r="B657" s="695" t="s">
        <v>207</v>
      </c>
      <c r="C657" s="49">
        <f>S657+W657+AA657+AE657+AI657+AM657+AQ657+AU657+AY657+BC657</f>
        <v>0.5900000000000001</v>
      </c>
      <c r="D657" s="51">
        <f>T657+X657+AB657+AF657+AJ657+AN657+AR657+AV657+AZ657+BD657</f>
        <v>2</v>
      </c>
      <c r="E657" s="305">
        <f>100*(C657/D657)</f>
        <v>29.500000000000004</v>
      </c>
      <c r="F657" s="239"/>
      <c r="G657" s="266"/>
      <c r="H657" s="289"/>
      <c r="I657" s="115"/>
      <c r="J657" s="116"/>
      <c r="K657" s="276"/>
      <c r="L657" s="122"/>
      <c r="M657" s="121"/>
      <c r="N657" s="435"/>
      <c r="O657" s="506">
        <f>C657+F657+I657+L657</f>
        <v>0.5900000000000001</v>
      </c>
      <c r="P657" s="480">
        <f>D657+G657+J657+M657</f>
        <v>2</v>
      </c>
      <c r="Q657" s="481">
        <f>100*O657/P657</f>
        <v>29.500000000000004</v>
      </c>
      <c r="R657" s="176"/>
      <c r="S657" s="439"/>
      <c r="T657" s="439"/>
      <c r="U657" s="518"/>
      <c r="V657" s="481"/>
      <c r="W657" s="710"/>
      <c r="X657" s="711"/>
      <c r="Y657" s="481"/>
      <c r="Z657" s="481"/>
      <c r="AA657" s="710"/>
      <c r="AB657" s="711"/>
      <c r="AC657" s="714"/>
      <c r="AD657" s="715"/>
      <c r="AE657" s="710"/>
      <c r="AF657" s="723"/>
      <c r="AG657" s="714"/>
      <c r="AH657" s="21"/>
      <c r="AI657" s="71"/>
      <c r="AJ657" s="72"/>
      <c r="AK657" s="73"/>
      <c r="AL657" s="731" t="s">
        <v>165</v>
      </c>
      <c r="AM657" s="71">
        <v>0.26</v>
      </c>
      <c r="AN657" s="72">
        <v>1</v>
      </c>
      <c r="AO657" s="73">
        <v>0.26</v>
      </c>
      <c r="AP657" s="21"/>
      <c r="AQ657" s="71"/>
      <c r="AR657" s="737"/>
      <c r="AS657" s="736"/>
      <c r="AT657" s="21"/>
      <c r="AU657" s="71"/>
      <c r="AV657" s="734"/>
      <c r="AW657" s="736"/>
      <c r="AX657" s="731" t="s">
        <v>165</v>
      </c>
      <c r="AY657" s="71">
        <v>0.33</v>
      </c>
      <c r="AZ657" s="742">
        <v>1</v>
      </c>
      <c r="BA657" s="73">
        <v>0.33</v>
      </c>
      <c r="BB657" s="728"/>
      <c r="BC657" s="753"/>
      <c r="BD657" s="831"/>
      <c r="BE657" s="73"/>
      <c r="BF657" s="100"/>
      <c r="BG657" s="187"/>
      <c r="BH657" s="187"/>
      <c r="BI657" s="187"/>
    </row>
    <row r="658" spans="1:61" s="193" customFormat="1" ht="12.75" customHeight="1">
      <c r="A658" s="549">
        <v>0.5</v>
      </c>
      <c r="B658" s="692" t="s">
        <v>648</v>
      </c>
      <c r="C658" s="49">
        <f>S658+W658+AA658+AE658+AI658+AM658+AQ658+AU658+AY658+BC658</f>
        <v>0.19</v>
      </c>
      <c r="D658" s="51">
        <f>T658+X658+AB658+AF658+AJ658+AN658+AR658+AV658+AZ658+BD658</f>
        <v>1</v>
      </c>
      <c r="E658" s="305">
        <f>100*(C658/D658)</f>
        <v>19</v>
      </c>
      <c r="F658" s="239"/>
      <c r="G658" s="266"/>
      <c r="H658" s="303"/>
      <c r="I658" s="273"/>
      <c r="J658" s="405"/>
      <c r="K658" s="274"/>
      <c r="L658" s="286"/>
      <c r="M658" s="257"/>
      <c r="N658" s="436"/>
      <c r="O658" s="506">
        <f>C658+F658+I658+L658</f>
        <v>0.19</v>
      </c>
      <c r="P658" s="480">
        <f>D658+G658+J658+M658</f>
        <v>1</v>
      </c>
      <c r="Q658" s="481">
        <f>100*O658/P658</f>
        <v>19</v>
      </c>
      <c r="R658" s="176"/>
      <c r="S658" s="439"/>
      <c r="T658" s="439"/>
      <c r="U658" s="518"/>
      <c r="V658" s="481"/>
      <c r="W658" s="710"/>
      <c r="X658" s="711"/>
      <c r="Y658" s="481"/>
      <c r="Z658" s="481"/>
      <c r="AA658" s="710"/>
      <c r="AB658" s="711"/>
      <c r="AC658" s="714"/>
      <c r="AD658" s="717"/>
      <c r="AE658" s="720"/>
      <c r="AF658" s="717"/>
      <c r="AG658" s="720"/>
      <c r="AH658" s="71"/>
      <c r="AI658" s="734"/>
      <c r="AJ658" s="736"/>
      <c r="AK658" s="195"/>
      <c r="AL658" s="195"/>
      <c r="AM658" s="195"/>
      <c r="AN658" s="195"/>
      <c r="AO658" s="195"/>
      <c r="AP658" s="195"/>
      <c r="AQ658" s="195"/>
      <c r="AR658" s="195"/>
      <c r="AS658" s="729"/>
      <c r="AT658" s="71"/>
      <c r="AU658" s="737"/>
      <c r="AV658" s="736"/>
      <c r="AW658" s="195"/>
      <c r="AX658" s="729"/>
      <c r="AY658" s="71"/>
      <c r="AZ658" s="600"/>
      <c r="BA658" s="736"/>
      <c r="BB658" s="731" t="s">
        <v>165</v>
      </c>
      <c r="BC658" s="753">
        <v>0.19</v>
      </c>
      <c r="BD658" s="729">
        <v>1</v>
      </c>
      <c r="BE658" s="736">
        <v>0.19</v>
      </c>
      <c r="BF658" s="195"/>
      <c r="BG658" s="195"/>
      <c r="BH658" s="195"/>
      <c r="BI658" s="195"/>
    </row>
    <row r="659" spans="1:57" s="195" customFormat="1" ht="12.75" customHeight="1">
      <c r="A659" s="549">
        <v>0.5</v>
      </c>
      <c r="B659" s="696" t="s">
        <v>609</v>
      </c>
      <c r="C659" s="49">
        <f>S659+W659+AA659+AE659+AI659+AM659+AQ659+AU659+AY659+BC659</f>
        <v>0.19</v>
      </c>
      <c r="D659" s="51">
        <f>T659+X659+AB659+AF659+AJ659+AN659+AR659+AV659+AZ659+BD659</f>
        <v>1</v>
      </c>
      <c r="E659" s="305">
        <f>100*(C659/D659)</f>
        <v>19</v>
      </c>
      <c r="F659" s="239"/>
      <c r="G659" s="266"/>
      <c r="H659" s="303"/>
      <c r="I659" s="273"/>
      <c r="J659" s="405"/>
      <c r="K659" s="274"/>
      <c r="L659" s="286"/>
      <c r="M659" s="257"/>
      <c r="N659" s="436"/>
      <c r="O659" s="506">
        <f>C659+F659+I659+L659</f>
        <v>0.19</v>
      </c>
      <c r="P659" s="480">
        <f>D659+G659+J659+M659</f>
        <v>1</v>
      </c>
      <c r="Q659" s="481">
        <f>100*O659/P659</f>
        <v>19</v>
      </c>
      <c r="R659" s="176"/>
      <c r="S659" s="439"/>
      <c r="T659" s="439"/>
      <c r="U659" s="518"/>
      <c r="V659" s="481"/>
      <c r="W659" s="710"/>
      <c r="X659" s="711"/>
      <c r="Y659" s="481"/>
      <c r="Z659" s="481"/>
      <c r="AA659" s="710"/>
      <c r="AB659" s="711"/>
      <c r="AC659" s="714"/>
      <c r="AD659" s="717"/>
      <c r="AE659" s="720"/>
      <c r="AF659" s="717"/>
      <c r="AG659" s="720"/>
      <c r="AH659" s="71"/>
      <c r="AI659" s="734"/>
      <c r="AJ659" s="736"/>
      <c r="AS659" s="729"/>
      <c r="AT659" s="71"/>
      <c r="AU659" s="737"/>
      <c r="AV659" s="736"/>
      <c r="AX659" s="731" t="s">
        <v>165</v>
      </c>
      <c r="AY659" s="71">
        <v>0.19</v>
      </c>
      <c r="AZ659" s="742">
        <v>1</v>
      </c>
      <c r="BA659" s="736">
        <v>0.19</v>
      </c>
      <c r="BB659" s="729"/>
      <c r="BC659" s="753"/>
      <c r="BD659" s="729"/>
      <c r="BE659" s="736"/>
    </row>
    <row r="660" spans="1:61" s="193" customFormat="1" ht="12.75" customHeight="1">
      <c r="A660" s="549">
        <v>0.5</v>
      </c>
      <c r="B660" s="692" t="s">
        <v>649</v>
      </c>
      <c r="C660" s="49">
        <f>S660+W660+AA660+AE660+AI660+AM660+AQ660+AU660+AY660+BC660</f>
        <v>0.36</v>
      </c>
      <c r="D660" s="51">
        <f>T660+X660+AB660+AF660+AJ660+AN660+AR660+AV660+AZ660+BD660</f>
        <v>1</v>
      </c>
      <c r="E660" s="305">
        <f>100*(C660/D660)</f>
        <v>36</v>
      </c>
      <c r="F660" s="239"/>
      <c r="G660" s="266"/>
      <c r="H660" s="303"/>
      <c r="I660" s="273"/>
      <c r="J660" s="405"/>
      <c r="K660" s="274"/>
      <c r="L660" s="286"/>
      <c r="M660" s="257"/>
      <c r="N660" s="436"/>
      <c r="O660" s="506">
        <f>C660+F660+I660+L660</f>
        <v>0.36</v>
      </c>
      <c r="P660" s="480">
        <f>D660+G660+J660+M660</f>
        <v>1</v>
      </c>
      <c r="Q660" s="481">
        <f>100*O660/P660</f>
        <v>36</v>
      </c>
      <c r="R660" s="176"/>
      <c r="S660" s="439"/>
      <c r="T660" s="439"/>
      <c r="U660" s="518"/>
      <c r="V660" s="481"/>
      <c r="W660" s="710"/>
      <c r="X660" s="711"/>
      <c r="Y660" s="481"/>
      <c r="Z660" s="481"/>
      <c r="AA660" s="710"/>
      <c r="AB660" s="711"/>
      <c r="AC660" s="714"/>
      <c r="AD660" s="717"/>
      <c r="AE660" s="720"/>
      <c r="AF660" s="717"/>
      <c r="AG660" s="720"/>
      <c r="AH660" s="71"/>
      <c r="AI660" s="734"/>
      <c r="AJ660" s="736"/>
      <c r="AK660" s="195"/>
      <c r="AL660" s="195"/>
      <c r="AM660" s="195"/>
      <c r="AN660" s="195"/>
      <c r="AO660" s="195"/>
      <c r="AP660" s="195"/>
      <c r="AQ660" s="195"/>
      <c r="AR660" s="195"/>
      <c r="AS660" s="729"/>
      <c r="AT660" s="71"/>
      <c r="AU660" s="737"/>
      <c r="AV660" s="736"/>
      <c r="AW660" s="195"/>
      <c r="AX660" s="729"/>
      <c r="AY660" s="71"/>
      <c r="AZ660" s="742"/>
      <c r="BA660" s="736"/>
      <c r="BB660" s="731" t="s">
        <v>165</v>
      </c>
      <c r="BC660" s="753">
        <v>0.36</v>
      </c>
      <c r="BD660" s="729">
        <v>1</v>
      </c>
      <c r="BE660" s="736">
        <v>0.36</v>
      </c>
      <c r="BF660" s="195"/>
      <c r="BG660" s="195"/>
      <c r="BH660" s="195"/>
      <c r="BI660" s="195"/>
    </row>
    <row r="661" spans="1:61" s="193" customFormat="1" ht="12.75" customHeight="1">
      <c r="A661" s="549">
        <v>0.5</v>
      </c>
      <c r="B661" s="692" t="s">
        <v>579</v>
      </c>
      <c r="C661" s="49">
        <f>S661+W661+AA661+AE661+AI661+AM661+AQ661+AU661+AY661+BC661</f>
        <v>0.59</v>
      </c>
      <c r="D661" s="51">
        <f>T661+X661+AB661+AF661+AJ661+AN661+AR661+AV661+AZ661+BD661</f>
        <v>1</v>
      </c>
      <c r="E661" s="305">
        <f>100*(C661/D661)</f>
        <v>59</v>
      </c>
      <c r="F661" s="239"/>
      <c r="G661" s="266"/>
      <c r="H661" s="303"/>
      <c r="I661" s="278"/>
      <c r="J661" s="410"/>
      <c r="K661" s="279"/>
      <c r="L661" s="278"/>
      <c r="M661" s="201"/>
      <c r="N661" s="279"/>
      <c r="O661" s="506">
        <f>C661+F661+I661+L661</f>
        <v>0.59</v>
      </c>
      <c r="P661" s="480">
        <f>D661+G661+J661+M661</f>
        <v>1</v>
      </c>
      <c r="Q661" s="481">
        <f>100*O661/P661</f>
        <v>59</v>
      </c>
      <c r="R661" s="176"/>
      <c r="S661" s="439"/>
      <c r="T661" s="439"/>
      <c r="U661" s="518"/>
      <c r="V661" s="481"/>
      <c r="W661" s="710"/>
      <c r="X661" s="711"/>
      <c r="Y661" s="481"/>
      <c r="Z661" s="481"/>
      <c r="AA661" s="710"/>
      <c r="AB661" s="711"/>
      <c r="AC661" s="714"/>
      <c r="AF661" s="209"/>
      <c r="AG661" s="726"/>
      <c r="AH661" s="729"/>
      <c r="AI661" s="71"/>
      <c r="AJ661" s="734"/>
      <c r="AK661" s="736"/>
      <c r="AL661" s="729"/>
      <c r="AM661" s="71"/>
      <c r="AN661" s="734"/>
      <c r="AO661" s="736"/>
      <c r="AP661" s="729"/>
      <c r="AQ661" s="71"/>
      <c r="AR661" s="734"/>
      <c r="AS661" s="736"/>
      <c r="AT661" s="731" t="s">
        <v>165</v>
      </c>
      <c r="AU661" s="71">
        <v>0.59</v>
      </c>
      <c r="AV661" s="734">
        <v>1</v>
      </c>
      <c r="AW661" s="736">
        <v>0.59</v>
      </c>
      <c r="AX661" s="195"/>
      <c r="AY661" s="195"/>
      <c r="AZ661" s="749"/>
      <c r="BA661" s="195"/>
      <c r="BB661" s="195"/>
      <c r="BC661" s="195"/>
      <c r="BD661" s="205"/>
      <c r="BE661" s="195"/>
      <c r="BF661" s="195"/>
      <c r="BG661" s="195"/>
      <c r="BH661" s="195"/>
      <c r="BI661" s="195"/>
    </row>
    <row r="662" spans="1:61" s="188" customFormat="1" ht="12.75" customHeight="1">
      <c r="A662" s="694">
        <v>0.5</v>
      </c>
      <c r="B662" s="692" t="s">
        <v>278</v>
      </c>
      <c r="C662" s="49">
        <f>S662+W662+AA662+AE662+AI662+AM662+AQ662+AU662+AY662+BC662</f>
        <v>0.76</v>
      </c>
      <c r="D662" s="51">
        <f>T662+X662+AB662+AF662+AJ662+AN662+AR662+AV662+AZ662+BD662</f>
        <v>2</v>
      </c>
      <c r="E662" s="305">
        <f>100*(C662/D662)</f>
        <v>38</v>
      </c>
      <c r="F662" s="239"/>
      <c r="G662" s="266"/>
      <c r="H662" s="289"/>
      <c r="I662" s="115"/>
      <c r="J662" s="116"/>
      <c r="K662" s="276"/>
      <c r="L662" s="122"/>
      <c r="M662" s="121"/>
      <c r="N662" s="435"/>
      <c r="O662" s="506">
        <f>C662+F662+I662+L662</f>
        <v>0.76</v>
      </c>
      <c r="P662" s="480">
        <f>D662+G662+J662+M662</f>
        <v>2</v>
      </c>
      <c r="Q662" s="481">
        <f>100*O662/P662</f>
        <v>38</v>
      </c>
      <c r="R662" s="176"/>
      <c r="S662" s="439"/>
      <c r="T662" s="439"/>
      <c r="U662" s="518"/>
      <c r="V662" s="481"/>
      <c r="W662" s="710"/>
      <c r="X662" s="711"/>
      <c r="Y662" s="481"/>
      <c r="Z662" s="481"/>
      <c r="AA662" s="710"/>
      <c r="AB662" s="711"/>
      <c r="AC662" s="714"/>
      <c r="AD662" s="715"/>
      <c r="AE662" s="710"/>
      <c r="AF662" s="723"/>
      <c r="AG662" s="714"/>
      <c r="AH662" s="21"/>
      <c r="AI662" s="71"/>
      <c r="AJ662" s="72"/>
      <c r="AK662" s="73"/>
      <c r="AL662" s="21"/>
      <c r="AM662" s="71"/>
      <c r="AN662" s="72"/>
      <c r="AO662" s="73"/>
      <c r="AP662" s="21"/>
      <c r="AQ662" s="71"/>
      <c r="AR662" s="72"/>
      <c r="AS662" s="73"/>
      <c r="AT662" s="21"/>
      <c r="AU662" s="71"/>
      <c r="AV662" s="72"/>
      <c r="AW662" s="73"/>
      <c r="AX662" s="21"/>
      <c r="AY662" s="71"/>
      <c r="AZ662" s="742"/>
      <c r="BA662" s="73"/>
      <c r="BB662" s="731" t="s">
        <v>165</v>
      </c>
      <c r="BC662" s="753">
        <v>0.76</v>
      </c>
      <c r="BD662" s="754">
        <v>2</v>
      </c>
      <c r="BE662" s="73">
        <v>0.38</v>
      </c>
      <c r="BF662" s="100"/>
      <c r="BG662" s="187"/>
      <c r="BH662" s="187"/>
      <c r="BI662" s="187"/>
    </row>
    <row r="663" spans="1:61" s="193" customFormat="1" ht="12.75" customHeight="1">
      <c r="A663" s="549">
        <v>0.5</v>
      </c>
      <c r="B663" s="692" t="s">
        <v>534</v>
      </c>
      <c r="C663" s="49">
        <f>S663+W663+AA663+AE663+AI663+AM663+AQ663+AU663+AY663+BC663</f>
        <v>0.22</v>
      </c>
      <c r="D663" s="51">
        <f>T663+X663+AB663+AF663+AJ663+AN663+AR663+AV663+AZ663+BD663</f>
        <v>1</v>
      </c>
      <c r="E663" s="305">
        <f>100*(C663/D663)</f>
        <v>22</v>
      </c>
      <c r="F663" s="239"/>
      <c r="G663" s="266"/>
      <c r="H663" s="303"/>
      <c r="I663" s="278"/>
      <c r="J663" s="410"/>
      <c r="K663" s="279"/>
      <c r="L663" s="278"/>
      <c r="M663" s="201"/>
      <c r="N663" s="279"/>
      <c r="O663" s="506">
        <f>C663+F663+I663+L663</f>
        <v>0.22</v>
      </c>
      <c r="P663" s="480">
        <f>D663+G663+J663+M663</f>
        <v>1</v>
      </c>
      <c r="Q663" s="481">
        <f>100*O663/P663</f>
        <v>22</v>
      </c>
      <c r="R663" s="176"/>
      <c r="S663" s="439"/>
      <c r="T663" s="439"/>
      <c r="U663" s="518"/>
      <c r="V663" s="481"/>
      <c r="W663" s="710"/>
      <c r="X663" s="711"/>
      <c r="Y663" s="481"/>
      <c r="Z663" s="481"/>
      <c r="AA663" s="710"/>
      <c r="AB663" s="711"/>
      <c r="AC663" s="714"/>
      <c r="AF663" s="209"/>
      <c r="AG663" s="726"/>
      <c r="AH663" s="729"/>
      <c r="AI663" s="71"/>
      <c r="AJ663" s="734"/>
      <c r="AK663" s="736"/>
      <c r="AL663" s="731" t="s">
        <v>165</v>
      </c>
      <c r="AM663" s="71">
        <v>0.22</v>
      </c>
      <c r="AN663" s="734">
        <v>1</v>
      </c>
      <c r="AO663" s="736">
        <v>0.22</v>
      </c>
      <c r="AP663" s="729"/>
      <c r="AQ663" s="71"/>
      <c r="AR663" s="737"/>
      <c r="AS663" s="736"/>
      <c r="AT663" s="729"/>
      <c r="AU663" s="71"/>
      <c r="AV663" s="734"/>
      <c r="AW663" s="736"/>
      <c r="AX663" s="195"/>
      <c r="AY663" s="195"/>
      <c r="AZ663" s="749"/>
      <c r="BA663" s="195"/>
      <c r="BB663" s="195"/>
      <c r="BC663" s="195"/>
      <c r="BD663" s="205"/>
      <c r="BE663" s="195"/>
      <c r="BF663" s="195"/>
      <c r="BG663" s="195"/>
      <c r="BH663" s="195"/>
      <c r="BI663" s="195"/>
    </row>
    <row r="664" spans="1:61" s="188" customFormat="1" ht="12.75" customHeight="1">
      <c r="A664" s="549">
        <v>0.5</v>
      </c>
      <c r="B664" s="695" t="s">
        <v>89</v>
      </c>
      <c r="C664" s="49">
        <f>S664+W664+AA664+AE664+AI664+AM664+AQ664+AU664+AY664+BC664</f>
        <v>22.96</v>
      </c>
      <c r="D664" s="51">
        <f>T664+X664+AB664+AF664+AJ664+AN664+AR664+AV664+AZ664+BD664</f>
        <v>48</v>
      </c>
      <c r="E664" s="305">
        <f>100*(C664/D664)</f>
        <v>47.833333333333336</v>
      </c>
      <c r="F664" s="239"/>
      <c r="G664" s="266"/>
      <c r="H664" s="289"/>
      <c r="I664" s="115"/>
      <c r="J664" s="116"/>
      <c r="K664" s="276"/>
      <c r="L664" s="122"/>
      <c r="M664" s="121"/>
      <c r="N664" s="435"/>
      <c r="O664" s="506">
        <f>C664+F664+I664+L664</f>
        <v>22.96</v>
      </c>
      <c r="P664" s="480">
        <f>D664+G664+J664+M664</f>
        <v>48</v>
      </c>
      <c r="Q664" s="481">
        <f>100*O664/P664</f>
        <v>47.833333333333336</v>
      </c>
      <c r="R664" s="176"/>
      <c r="S664" s="439"/>
      <c r="T664" s="439"/>
      <c r="U664" s="518"/>
      <c r="V664" s="481"/>
      <c r="W664" s="710"/>
      <c r="X664" s="711"/>
      <c r="Y664" s="481"/>
      <c r="Z664" s="481"/>
      <c r="AA664" s="710"/>
      <c r="AB664" s="711"/>
      <c r="AC664" s="714"/>
      <c r="AD664" s="715"/>
      <c r="AE664" s="710"/>
      <c r="AF664" s="723"/>
      <c r="AG664" s="714"/>
      <c r="AH664" s="731" t="s">
        <v>165</v>
      </c>
      <c r="AI664" s="71">
        <v>2.05</v>
      </c>
      <c r="AJ664" s="72">
        <v>5</v>
      </c>
      <c r="AK664" s="73">
        <f>AI664/AJ664</f>
        <v>0.41</v>
      </c>
      <c r="AL664" s="731" t="s">
        <v>165</v>
      </c>
      <c r="AM664" s="71">
        <v>4.22</v>
      </c>
      <c r="AN664" s="72">
        <v>8</v>
      </c>
      <c r="AO664" s="73">
        <v>0.53</v>
      </c>
      <c r="AP664" s="731" t="s">
        <v>165</v>
      </c>
      <c r="AQ664" s="71">
        <v>3.52</v>
      </c>
      <c r="AR664" s="72">
        <v>7</v>
      </c>
      <c r="AS664" s="73">
        <v>0.5</v>
      </c>
      <c r="AT664" s="731" t="s">
        <v>165</v>
      </c>
      <c r="AU664" s="71">
        <v>3.68</v>
      </c>
      <c r="AV664" s="72">
        <v>7</v>
      </c>
      <c r="AW664" s="73">
        <v>0.53</v>
      </c>
      <c r="AX664" s="731" t="s">
        <v>165</v>
      </c>
      <c r="AY664" s="71">
        <v>5.78</v>
      </c>
      <c r="AZ664" s="742">
        <v>12</v>
      </c>
      <c r="BA664" s="73">
        <v>0.48</v>
      </c>
      <c r="BB664" s="731" t="s">
        <v>165</v>
      </c>
      <c r="BC664" s="753">
        <v>3.71</v>
      </c>
      <c r="BD664" s="754">
        <v>9</v>
      </c>
      <c r="BE664" s="73">
        <v>0.41</v>
      </c>
      <c r="BF664" s="100"/>
      <c r="BG664" s="187"/>
      <c r="BH664" s="187"/>
      <c r="BI664" s="187"/>
    </row>
    <row r="665" spans="1:56" s="195" customFormat="1" ht="12.75" customHeight="1">
      <c r="A665" s="549">
        <v>0.5</v>
      </c>
      <c r="B665" s="700" t="s">
        <v>513</v>
      </c>
      <c r="C665" s="49">
        <f>S665+W665+AA665+AE665+AI665+AM665+AQ665+AU665+AY665+BC665</f>
        <v>0.5</v>
      </c>
      <c r="D665" s="51">
        <f>T665+X665+AB665+AF665+AJ665+AN665+AR665+AV665+AZ665+BD665</f>
        <v>1</v>
      </c>
      <c r="E665" s="305">
        <f>100*(C665/D665)</f>
        <v>50</v>
      </c>
      <c r="F665" s="239"/>
      <c r="G665" s="266"/>
      <c r="H665" s="303"/>
      <c r="I665" s="278"/>
      <c r="J665" s="410"/>
      <c r="K665" s="279"/>
      <c r="L665" s="278"/>
      <c r="M665" s="201"/>
      <c r="N665" s="279"/>
      <c r="O665" s="506">
        <f>C665+F665+I665+L665</f>
        <v>0.5</v>
      </c>
      <c r="P665" s="480">
        <f>D665+G665+J665+M665</f>
        <v>1</v>
      </c>
      <c r="Q665" s="481">
        <f>100*O665/P665</f>
        <v>50</v>
      </c>
      <c r="R665" s="176"/>
      <c r="S665" s="439"/>
      <c r="T665" s="439"/>
      <c r="U665" s="518"/>
      <c r="V665" s="481"/>
      <c r="W665" s="710"/>
      <c r="X665" s="711"/>
      <c r="Y665" s="481"/>
      <c r="Z665" s="481"/>
      <c r="AA665" s="710"/>
      <c r="AB665" s="711"/>
      <c r="AC665" s="714"/>
      <c r="AD665" s="193"/>
      <c r="AE665" s="193"/>
      <c r="AF665" s="209"/>
      <c r="AG665" s="726"/>
      <c r="AH665" s="731" t="s">
        <v>165</v>
      </c>
      <c r="AI665" s="735">
        <v>0.5</v>
      </c>
      <c r="AJ665" s="734">
        <v>1</v>
      </c>
      <c r="AK665" s="736">
        <f>AI665/AJ665</f>
        <v>0.5</v>
      </c>
      <c r="AL665" s="740"/>
      <c r="AM665" s="741"/>
      <c r="AN665" s="732"/>
      <c r="AO665" s="744"/>
      <c r="AP665" s="732"/>
      <c r="AQ665" s="732"/>
      <c r="AR665" s="732"/>
      <c r="AS665" s="732"/>
      <c r="AT665" s="732"/>
      <c r="AU665" s="732"/>
      <c r="AV665" s="732"/>
      <c r="AW665" s="732"/>
      <c r="AZ665" s="749"/>
      <c r="BD665" s="205"/>
    </row>
    <row r="666" spans="1:61" s="188" customFormat="1" ht="12.75" customHeight="1">
      <c r="A666" s="549">
        <v>0.5</v>
      </c>
      <c r="B666" s="692" t="s">
        <v>367</v>
      </c>
      <c r="C666" s="49">
        <f>S666+W666+AA666+AE666+AI666+AM666+AQ666+AU666+AY666+BC666</f>
        <v>6.701666666666666</v>
      </c>
      <c r="D666" s="51">
        <f>T666+X666+AB666+AF666+AJ666+AN666+AR666+AV666+AZ666+BD666</f>
        <v>8</v>
      </c>
      <c r="E666" s="305">
        <f>100*(C666/D666)</f>
        <v>83.77083333333333</v>
      </c>
      <c r="F666" s="239"/>
      <c r="G666" s="266"/>
      <c r="H666" s="289"/>
      <c r="I666" s="115"/>
      <c r="J666" s="116"/>
      <c r="K666" s="276"/>
      <c r="L666" s="122"/>
      <c r="M666" s="121"/>
      <c r="N666" s="435"/>
      <c r="O666" s="506">
        <f>C666+F666+I666+L666</f>
        <v>6.701666666666666</v>
      </c>
      <c r="P666" s="480">
        <f>D666+G666+J666+M666</f>
        <v>8</v>
      </c>
      <c r="Q666" s="481">
        <f>100*O666/P666</f>
        <v>83.77083333333333</v>
      </c>
      <c r="R666" s="176"/>
      <c r="S666" s="439"/>
      <c r="T666" s="439"/>
      <c r="U666" s="518"/>
      <c r="V666" s="481"/>
      <c r="W666" s="710"/>
      <c r="X666" s="711"/>
      <c r="Y666" s="481"/>
      <c r="Z666" s="481"/>
      <c r="AA666" s="710"/>
      <c r="AB666" s="711"/>
      <c r="AC666" s="714"/>
      <c r="AD666" s="719" t="s">
        <v>165</v>
      </c>
      <c r="AE666" s="710">
        <v>0.48</v>
      </c>
      <c r="AF666" s="711">
        <v>1</v>
      </c>
      <c r="AG666" s="714">
        <f>AE666/AF666</f>
        <v>0.48</v>
      </c>
      <c r="AH666" s="731" t="s">
        <v>165</v>
      </c>
      <c r="AI666" s="735">
        <v>0.7916666666666666</v>
      </c>
      <c r="AJ666" s="72">
        <v>1</v>
      </c>
      <c r="AK666" s="73">
        <f>AI666/AJ666</f>
        <v>0.7916666666666666</v>
      </c>
      <c r="AL666" s="731" t="s">
        <v>165</v>
      </c>
      <c r="AM666" s="71">
        <v>2.65</v>
      </c>
      <c r="AN666" s="72">
        <v>3</v>
      </c>
      <c r="AO666" s="73">
        <v>0.88</v>
      </c>
      <c r="AP666" s="731" t="s">
        <v>165</v>
      </c>
      <c r="AQ666" s="71">
        <v>2.78</v>
      </c>
      <c r="AR666" s="72">
        <v>3</v>
      </c>
      <c r="AS666" s="73">
        <v>0.93</v>
      </c>
      <c r="AT666" s="21"/>
      <c r="AU666" s="71"/>
      <c r="AV666" s="734"/>
      <c r="AW666" s="736"/>
      <c r="AX666" s="21"/>
      <c r="AY666" s="71"/>
      <c r="AZ666" s="742"/>
      <c r="BA666" s="73"/>
      <c r="BB666" s="29"/>
      <c r="BC666" s="744"/>
      <c r="BD666" s="754"/>
      <c r="BE666" s="73"/>
      <c r="BF666" s="100"/>
      <c r="BG666" s="187"/>
      <c r="BH666" s="187"/>
      <c r="BI666" s="187"/>
    </row>
    <row r="667" spans="1:61" s="188" customFormat="1" ht="12.75" customHeight="1">
      <c r="A667" s="694">
        <v>0.5</v>
      </c>
      <c r="B667" s="696" t="s">
        <v>279</v>
      </c>
      <c r="C667" s="49">
        <f>S667+W667+AA667+AE667+AI667+AM667+AQ667+AU667+AY667+BC667</f>
        <v>1.9899999999999998</v>
      </c>
      <c r="D667" s="51">
        <f>T667+X667+AB667+AF667+AJ667+AN667+AR667+AV667+AZ667+BD667</f>
        <v>3</v>
      </c>
      <c r="E667" s="305">
        <f>100*(C667/D667)</f>
        <v>66.33333333333333</v>
      </c>
      <c r="F667" s="239"/>
      <c r="G667" s="266"/>
      <c r="H667" s="289"/>
      <c r="I667" s="115"/>
      <c r="J667" s="116"/>
      <c r="K667" s="276"/>
      <c r="L667" s="122"/>
      <c r="M667" s="121"/>
      <c r="N667" s="435"/>
      <c r="O667" s="506">
        <f>C667+F667+I667+L667</f>
        <v>1.9899999999999998</v>
      </c>
      <c r="P667" s="480">
        <f>D667+G667+J667+M667</f>
        <v>3</v>
      </c>
      <c r="Q667" s="481">
        <f>100*O667/P667</f>
        <v>66.33333333333333</v>
      </c>
      <c r="R667" s="176"/>
      <c r="S667" s="439"/>
      <c r="T667" s="439"/>
      <c r="U667" s="518"/>
      <c r="V667" s="481"/>
      <c r="W667" s="710"/>
      <c r="X667" s="711"/>
      <c r="Y667" s="481"/>
      <c r="Z667" s="481"/>
      <c r="AA667" s="710"/>
      <c r="AB667" s="711"/>
      <c r="AC667" s="714"/>
      <c r="AD667" s="716"/>
      <c r="AE667" s="710"/>
      <c r="AF667" s="723"/>
      <c r="AG667" s="714"/>
      <c r="AH667" s="731" t="s">
        <v>165</v>
      </c>
      <c r="AI667" s="71">
        <v>0.7</v>
      </c>
      <c r="AJ667" s="72">
        <v>1</v>
      </c>
      <c r="AK667" s="73">
        <f>AI667/AJ667</f>
        <v>0.7</v>
      </c>
      <c r="AL667" s="21"/>
      <c r="AM667" s="71"/>
      <c r="AN667" s="72"/>
      <c r="AO667" s="73"/>
      <c r="AP667" s="21"/>
      <c r="AQ667" s="71"/>
      <c r="AR667" s="72"/>
      <c r="AS667" s="73"/>
      <c r="AT667" s="21"/>
      <c r="AU667" s="71"/>
      <c r="AV667" s="734"/>
      <c r="AW667" s="736"/>
      <c r="AX667" s="731" t="s">
        <v>165</v>
      </c>
      <c r="AY667" s="71">
        <v>0.64</v>
      </c>
      <c r="AZ667" s="742">
        <v>1</v>
      </c>
      <c r="BA667" s="73">
        <v>0.64</v>
      </c>
      <c r="BB667" s="731" t="s">
        <v>165</v>
      </c>
      <c r="BC667" s="753">
        <v>0.65</v>
      </c>
      <c r="BD667" s="754">
        <v>1</v>
      </c>
      <c r="BE667" s="73">
        <v>0.65</v>
      </c>
      <c r="BF667" s="100"/>
      <c r="BG667" s="187"/>
      <c r="BH667" s="187"/>
      <c r="BI667" s="187"/>
    </row>
    <row r="668" spans="1:57" s="195" customFormat="1" ht="12.75" customHeight="1">
      <c r="A668" s="549">
        <v>0.5</v>
      </c>
      <c r="B668" s="696" t="s">
        <v>610</v>
      </c>
      <c r="C668" s="49">
        <f>S668+W668+AA668+AE668+AI668+AM668+AQ668+AU668+AY668+BC668</f>
        <v>0.12</v>
      </c>
      <c r="D668" s="51">
        <f>T668+X668+AB668+AF668+AJ668+AN668+AR668+AV668+AZ668+BD668</f>
        <v>1</v>
      </c>
      <c r="E668" s="305">
        <f>100*(C668/D668)</f>
        <v>12</v>
      </c>
      <c r="F668" s="239"/>
      <c r="G668" s="266"/>
      <c r="H668" s="303"/>
      <c r="I668" s="273"/>
      <c r="J668" s="405"/>
      <c r="K668" s="274"/>
      <c r="L668" s="286"/>
      <c r="M668" s="257"/>
      <c r="N668" s="436"/>
      <c r="O668" s="506">
        <f>C668+F668+I668+L668</f>
        <v>0.12</v>
      </c>
      <c r="P668" s="480">
        <f>D668+G668+J668+M668</f>
        <v>1</v>
      </c>
      <c r="Q668" s="481">
        <f>100*O668/P668</f>
        <v>12</v>
      </c>
      <c r="R668" s="176"/>
      <c r="S668" s="439"/>
      <c r="T668" s="439"/>
      <c r="U668" s="518"/>
      <c r="V668" s="481"/>
      <c r="W668" s="710"/>
      <c r="X668" s="711"/>
      <c r="Y668" s="481"/>
      <c r="Z668" s="481"/>
      <c r="AA668" s="710"/>
      <c r="AB668" s="711"/>
      <c r="AC668" s="714"/>
      <c r="AD668" s="717"/>
      <c r="AE668" s="720"/>
      <c r="AF668" s="717"/>
      <c r="AG668" s="720"/>
      <c r="AH668" s="71"/>
      <c r="AI668" s="734"/>
      <c r="AJ668" s="736"/>
      <c r="AS668" s="729"/>
      <c r="AT668" s="71"/>
      <c r="AU668" s="737"/>
      <c r="AV668" s="736"/>
      <c r="AX668" s="731" t="s">
        <v>165</v>
      </c>
      <c r="AY668" s="71">
        <v>0.12</v>
      </c>
      <c r="AZ668" s="742">
        <v>1</v>
      </c>
      <c r="BA668" s="736">
        <v>0.12</v>
      </c>
      <c r="BB668" s="729"/>
      <c r="BC668" s="753"/>
      <c r="BD668" s="729"/>
      <c r="BE668" s="736"/>
    </row>
    <row r="669" spans="1:61" s="193" customFormat="1" ht="12.75" customHeight="1">
      <c r="A669" s="549">
        <v>0.5</v>
      </c>
      <c r="B669" s="692" t="s">
        <v>650</v>
      </c>
      <c r="C669" s="49">
        <f>S669+W669+AA669+AE669+AI669+AM669+AQ669+AU669+AY669+BC669</f>
        <v>0.8</v>
      </c>
      <c r="D669" s="51">
        <f>T669+X669+AB669+AF669+AJ669+AN669+AR669+AV669+AZ669+BD669</f>
        <v>1</v>
      </c>
      <c r="E669" s="305">
        <f>100*(C669/D669)</f>
        <v>80</v>
      </c>
      <c r="F669" s="239"/>
      <c r="G669" s="266"/>
      <c r="H669" s="303"/>
      <c r="I669" s="273"/>
      <c r="J669" s="405"/>
      <c r="K669" s="274"/>
      <c r="L669" s="286"/>
      <c r="M669" s="257"/>
      <c r="N669" s="436"/>
      <c r="O669" s="506">
        <f>C669+F669+I669+L669</f>
        <v>0.8</v>
      </c>
      <c r="P669" s="480">
        <f>D669+G669+J669+M669</f>
        <v>1</v>
      </c>
      <c r="Q669" s="481">
        <f>100*O669/P669</f>
        <v>80</v>
      </c>
      <c r="R669" s="176"/>
      <c r="S669" s="439"/>
      <c r="T669" s="439"/>
      <c r="U669" s="518"/>
      <c r="V669" s="481"/>
      <c r="W669" s="710"/>
      <c r="X669" s="711"/>
      <c r="Y669" s="481"/>
      <c r="Z669" s="481"/>
      <c r="AA669" s="710"/>
      <c r="AB669" s="711"/>
      <c r="AC669" s="714"/>
      <c r="AD669" s="717"/>
      <c r="AE669" s="720"/>
      <c r="AF669" s="717"/>
      <c r="AG669" s="720"/>
      <c r="AH669" s="71"/>
      <c r="AI669" s="734"/>
      <c r="AJ669" s="736"/>
      <c r="AK669" s="195"/>
      <c r="AL669" s="195"/>
      <c r="AM669" s="195"/>
      <c r="AN669" s="195"/>
      <c r="AO669" s="195"/>
      <c r="AP669" s="195"/>
      <c r="AQ669" s="195"/>
      <c r="AR669" s="195"/>
      <c r="AS669" s="729"/>
      <c r="AT669" s="71"/>
      <c r="AU669" s="737"/>
      <c r="AV669" s="736"/>
      <c r="AW669" s="195"/>
      <c r="AX669" s="729"/>
      <c r="AY669" s="71"/>
      <c r="AZ669" s="742"/>
      <c r="BA669" s="736"/>
      <c r="BB669" s="731" t="s">
        <v>165</v>
      </c>
      <c r="BC669" s="753">
        <v>0.8</v>
      </c>
      <c r="BD669" s="729">
        <v>1</v>
      </c>
      <c r="BE669" s="736">
        <v>0.8</v>
      </c>
      <c r="BF669" s="195"/>
      <c r="BG669" s="195"/>
      <c r="BH669" s="195"/>
      <c r="BI669" s="195"/>
    </row>
    <row r="670" spans="1:61" s="193" customFormat="1" ht="12.75" customHeight="1">
      <c r="A670" s="549">
        <v>0.5</v>
      </c>
      <c r="B670" s="696" t="s">
        <v>611</v>
      </c>
      <c r="C670" s="49">
        <f>S670+W670+AA670+AE670+AI670+AM670+AQ670+AU670+AY670+BC670</f>
        <v>0.08</v>
      </c>
      <c r="D670" s="51">
        <f>T670+X670+AB670+AF670+AJ670+AN670+AR670+AV670+AZ670+BD670</f>
        <v>1</v>
      </c>
      <c r="E670" s="305">
        <f>100*(C670/D670)</f>
        <v>8</v>
      </c>
      <c r="F670" s="239"/>
      <c r="G670" s="266"/>
      <c r="H670" s="303"/>
      <c r="I670" s="273"/>
      <c r="J670" s="405"/>
      <c r="K670" s="274"/>
      <c r="L670" s="286"/>
      <c r="M670" s="257"/>
      <c r="N670" s="436"/>
      <c r="O670" s="506">
        <f>C670+F670+I670+L670</f>
        <v>0.08</v>
      </c>
      <c r="P670" s="480">
        <f>D670+G670+J670+M670</f>
        <v>1</v>
      </c>
      <c r="Q670" s="481">
        <f>100*O670/P670</f>
        <v>8</v>
      </c>
      <c r="R670" s="176"/>
      <c r="S670" s="439"/>
      <c r="T670" s="439"/>
      <c r="U670" s="518"/>
      <c r="V670" s="481"/>
      <c r="W670" s="710"/>
      <c r="X670" s="711"/>
      <c r="Y670" s="481"/>
      <c r="Z670" s="481"/>
      <c r="AA670" s="710"/>
      <c r="AB670" s="711"/>
      <c r="AC670" s="714"/>
      <c r="AD670" s="717"/>
      <c r="AE670" s="720"/>
      <c r="AF670" s="717"/>
      <c r="AG670" s="720"/>
      <c r="AH670" s="71"/>
      <c r="AI670" s="734"/>
      <c r="AJ670" s="736"/>
      <c r="AK670" s="195"/>
      <c r="AL670" s="195"/>
      <c r="AM670" s="195"/>
      <c r="AN670" s="195"/>
      <c r="AO670" s="195"/>
      <c r="AP670" s="195"/>
      <c r="AQ670" s="195"/>
      <c r="AR670" s="195"/>
      <c r="AS670" s="729"/>
      <c r="AT670" s="71"/>
      <c r="AU670" s="737"/>
      <c r="AV670" s="736"/>
      <c r="AW670" s="195"/>
      <c r="AX670" s="731" t="s">
        <v>165</v>
      </c>
      <c r="AY670" s="71">
        <v>0.08</v>
      </c>
      <c r="AZ670" s="742">
        <v>1</v>
      </c>
      <c r="BA670" s="736">
        <v>0.08</v>
      </c>
      <c r="BB670" s="729"/>
      <c r="BC670" s="753"/>
      <c r="BD670" s="729"/>
      <c r="BE670" s="736"/>
      <c r="BF670" s="195"/>
      <c r="BG670" s="195"/>
      <c r="BH670" s="195"/>
      <c r="BI670" s="195"/>
    </row>
    <row r="671" spans="1:61" s="188" customFormat="1" ht="12.75" customHeight="1">
      <c r="A671" s="549">
        <v>0.5</v>
      </c>
      <c r="B671" s="696" t="s">
        <v>281</v>
      </c>
      <c r="C671" s="49">
        <f>S671+W671+AA671+AE671+AI671+AM671+AQ671+AU671+AY671+BC671</f>
        <v>1.59</v>
      </c>
      <c r="D671" s="51">
        <f>T671+X671+AB671+AF671+AJ671+AN671+AR671+AV671+AZ671+BD671</f>
        <v>3</v>
      </c>
      <c r="E671" s="305">
        <f>100*(C671/D671)</f>
        <v>53</v>
      </c>
      <c r="F671" s="239"/>
      <c r="G671" s="266"/>
      <c r="H671" s="289"/>
      <c r="I671" s="115"/>
      <c r="J671" s="116"/>
      <c r="K671" s="276"/>
      <c r="L671" s="122"/>
      <c r="M671" s="121"/>
      <c r="N671" s="435"/>
      <c r="O671" s="506">
        <f>C671+F671+I671+L671</f>
        <v>1.59</v>
      </c>
      <c r="P671" s="480">
        <f>D671+G671+J671+M671</f>
        <v>3</v>
      </c>
      <c r="Q671" s="481">
        <f>100*O671/P671</f>
        <v>53</v>
      </c>
      <c r="R671" s="176"/>
      <c r="S671" s="439"/>
      <c r="T671" s="439"/>
      <c r="U671" s="518"/>
      <c r="V671" s="481"/>
      <c r="W671" s="710"/>
      <c r="X671" s="711"/>
      <c r="Y671" s="481"/>
      <c r="Z671" s="481"/>
      <c r="AA671" s="710"/>
      <c r="AB671" s="711"/>
      <c r="AC671" s="714"/>
      <c r="AD671" s="716"/>
      <c r="AE671" s="710"/>
      <c r="AF671" s="723"/>
      <c r="AG671" s="714"/>
      <c r="AH671" s="21"/>
      <c r="AI671" s="71"/>
      <c r="AJ671" s="72"/>
      <c r="AK671" s="73"/>
      <c r="AL671" s="21"/>
      <c r="AM671" s="71"/>
      <c r="AN671" s="72"/>
      <c r="AO671" s="73"/>
      <c r="AP671" s="21"/>
      <c r="AQ671" s="71"/>
      <c r="AR671" s="72"/>
      <c r="AS671" s="73"/>
      <c r="AT671" s="21"/>
      <c r="AU671" s="71"/>
      <c r="AV671" s="734"/>
      <c r="AW671" s="736"/>
      <c r="AX671" s="731" t="s">
        <v>165</v>
      </c>
      <c r="AY671" s="71">
        <v>0.52</v>
      </c>
      <c r="AZ671" s="742">
        <v>1</v>
      </c>
      <c r="BA671" s="73">
        <v>0.52</v>
      </c>
      <c r="BB671" s="731" t="s">
        <v>165</v>
      </c>
      <c r="BC671" s="753">
        <v>1.07</v>
      </c>
      <c r="BD671" s="754">
        <v>2</v>
      </c>
      <c r="BE671" s="73">
        <v>0.54</v>
      </c>
      <c r="BF671" s="100"/>
      <c r="BG671" s="187"/>
      <c r="BH671" s="187"/>
      <c r="BI671" s="187"/>
    </row>
    <row r="672" spans="1:57" s="195" customFormat="1" ht="12.75" customHeight="1">
      <c r="A672" s="549">
        <v>0.5</v>
      </c>
      <c r="B672" s="692" t="s">
        <v>651</v>
      </c>
      <c r="C672" s="49">
        <f>S672+W672+AA672+AE672+AI672+AM672+AQ672+AU672+AY672+BC672</f>
        <v>0.67</v>
      </c>
      <c r="D672" s="51">
        <f>T672+X672+AB672+AF672+AJ672+AN672+AR672+AV672+AZ672+BD672</f>
        <v>1</v>
      </c>
      <c r="E672" s="305">
        <f>100*(C672/D672)</f>
        <v>67</v>
      </c>
      <c r="F672" s="239"/>
      <c r="G672" s="266"/>
      <c r="H672" s="303"/>
      <c r="I672" s="273"/>
      <c r="J672" s="405"/>
      <c r="K672" s="274"/>
      <c r="L672" s="286"/>
      <c r="M672" s="257"/>
      <c r="N672" s="436"/>
      <c r="O672" s="506">
        <f>C672+F672+I672+L672</f>
        <v>0.67</v>
      </c>
      <c r="P672" s="480">
        <f>D672+G672+J672+M672</f>
        <v>1</v>
      </c>
      <c r="Q672" s="481">
        <f>100*O672/P672</f>
        <v>67</v>
      </c>
      <c r="R672" s="176"/>
      <c r="S672" s="439"/>
      <c r="T672" s="439"/>
      <c r="U672" s="518"/>
      <c r="V672" s="481"/>
      <c r="W672" s="710"/>
      <c r="X672" s="711"/>
      <c r="Y672" s="481"/>
      <c r="Z672" s="481"/>
      <c r="AA672" s="710"/>
      <c r="AB672" s="711"/>
      <c r="AC672" s="714"/>
      <c r="AD672" s="717"/>
      <c r="AE672" s="720"/>
      <c r="AF672" s="717"/>
      <c r="AG672" s="720"/>
      <c r="AH672" s="71"/>
      <c r="AI672" s="734"/>
      <c r="AJ672" s="736"/>
      <c r="AS672" s="729"/>
      <c r="AT672" s="71"/>
      <c r="AU672" s="737"/>
      <c r="AV672" s="736"/>
      <c r="AX672" s="729"/>
      <c r="AY672" s="71"/>
      <c r="AZ672" s="742"/>
      <c r="BA672" s="736"/>
      <c r="BB672" s="731" t="s">
        <v>165</v>
      </c>
      <c r="BC672" s="753">
        <v>0.67</v>
      </c>
      <c r="BD672" s="729">
        <v>1</v>
      </c>
      <c r="BE672" s="736">
        <v>0.67</v>
      </c>
    </row>
    <row r="673" spans="1:61" s="193" customFormat="1" ht="12.75" customHeight="1">
      <c r="A673" s="549">
        <v>0.5</v>
      </c>
      <c r="B673" s="692" t="s">
        <v>580</v>
      </c>
      <c r="C673" s="49">
        <f>S673+W673+AA673+AE673+AI673+AM673+AQ673+AU673+AY673+BC673</f>
        <v>0.36</v>
      </c>
      <c r="D673" s="51">
        <f>T673+X673+AB673+AF673+AJ673+AN673+AR673+AV673+AZ673+BD673</f>
        <v>1</v>
      </c>
      <c r="E673" s="305">
        <f>100*(C673/D673)</f>
        <v>36</v>
      </c>
      <c r="F673" s="239"/>
      <c r="G673" s="266"/>
      <c r="H673" s="303"/>
      <c r="I673" s="278"/>
      <c r="J673" s="410"/>
      <c r="K673" s="279"/>
      <c r="L673" s="278"/>
      <c r="M673" s="201"/>
      <c r="N673" s="279"/>
      <c r="O673" s="506">
        <f>C673+F673+I673+L673</f>
        <v>0.36</v>
      </c>
      <c r="P673" s="480">
        <f>D673+G673+J673+M673</f>
        <v>1</v>
      </c>
      <c r="Q673" s="481">
        <f>100*O673/P673</f>
        <v>36</v>
      </c>
      <c r="R673" s="176"/>
      <c r="S673" s="439"/>
      <c r="T673" s="439"/>
      <c r="U673" s="518"/>
      <c r="V673" s="481"/>
      <c r="W673" s="710"/>
      <c r="X673" s="711"/>
      <c r="Y673" s="481"/>
      <c r="Z673" s="481"/>
      <c r="AA673" s="710"/>
      <c r="AB673" s="711"/>
      <c r="AC673" s="714"/>
      <c r="AF673" s="209"/>
      <c r="AG673" s="726"/>
      <c r="AH673" s="729"/>
      <c r="AI673" s="71"/>
      <c r="AJ673" s="734"/>
      <c r="AK673" s="736"/>
      <c r="AL673" s="729"/>
      <c r="AM673" s="71"/>
      <c r="AN673" s="734"/>
      <c r="AO673" s="736"/>
      <c r="AP673" s="729"/>
      <c r="AQ673" s="71"/>
      <c r="AR673" s="734"/>
      <c r="AS673" s="736"/>
      <c r="AT673" s="731" t="s">
        <v>165</v>
      </c>
      <c r="AU673" s="71">
        <v>0.36</v>
      </c>
      <c r="AV673" s="734">
        <v>1</v>
      </c>
      <c r="AW673" s="736">
        <v>0.36</v>
      </c>
      <c r="AX673" s="195"/>
      <c r="AY673" s="195"/>
      <c r="AZ673" s="749"/>
      <c r="BA673" s="195"/>
      <c r="BB673" s="195"/>
      <c r="BC673" s="195"/>
      <c r="BD673" s="205"/>
      <c r="BE673" s="195"/>
      <c r="BF673" s="195"/>
      <c r="BG673" s="195"/>
      <c r="BH673" s="195"/>
      <c r="BI673" s="195"/>
    </row>
    <row r="674" spans="1:61" s="188" customFormat="1" ht="12.75" customHeight="1">
      <c r="A674" s="549">
        <v>0.5</v>
      </c>
      <c r="B674" s="692" t="s">
        <v>103</v>
      </c>
      <c r="C674" s="49">
        <f>S674+W674+AA674+AE674+AI674+AM674+AQ674+AU674+AY674+BC674</f>
        <v>1.94</v>
      </c>
      <c r="D674" s="51">
        <f>T674+X674+AB674+AF674+AJ674+AN674+AR674+AV674+AZ674+BD674</f>
        <v>2</v>
      </c>
      <c r="E674" s="305">
        <f>100*(C674/D674)</f>
        <v>97</v>
      </c>
      <c r="F674" s="239"/>
      <c r="G674" s="266"/>
      <c r="H674" s="289"/>
      <c r="I674" s="115"/>
      <c r="J674" s="116"/>
      <c r="K674" s="276"/>
      <c r="L674" s="122"/>
      <c r="M674" s="121"/>
      <c r="N674" s="435"/>
      <c r="O674" s="506">
        <f>C674+F674+I674+L674</f>
        <v>1.94</v>
      </c>
      <c r="P674" s="480">
        <f>D674+G674+J674+M674</f>
        <v>2</v>
      </c>
      <c r="Q674" s="481">
        <f>100*O674/P674</f>
        <v>97</v>
      </c>
      <c r="R674" s="176"/>
      <c r="S674" s="439"/>
      <c r="T674" s="439"/>
      <c r="U674" s="518"/>
      <c r="V674" s="481"/>
      <c r="W674" s="710"/>
      <c r="X674" s="711"/>
      <c r="Y674" s="481"/>
      <c r="Z674" s="481"/>
      <c r="AA674" s="710"/>
      <c r="AB674" s="711"/>
      <c r="AC674" s="714"/>
      <c r="AD674" s="715"/>
      <c r="AE674" s="710"/>
      <c r="AF674" s="723"/>
      <c r="AG674" s="714"/>
      <c r="AH674" s="21"/>
      <c r="AI674" s="71"/>
      <c r="AJ674" s="72"/>
      <c r="AK674" s="73"/>
      <c r="AL674" s="21"/>
      <c r="AM674" s="71"/>
      <c r="AN674" s="72"/>
      <c r="AO674" s="73"/>
      <c r="AP674" s="731" t="s">
        <v>165</v>
      </c>
      <c r="AQ674" s="71">
        <v>1</v>
      </c>
      <c r="AR674" s="72">
        <v>1</v>
      </c>
      <c r="AS674" s="73">
        <v>1</v>
      </c>
      <c r="AT674" s="731" t="s">
        <v>165</v>
      </c>
      <c r="AU674" s="71">
        <v>0.94</v>
      </c>
      <c r="AV674" s="72">
        <v>1</v>
      </c>
      <c r="AW674" s="73">
        <v>0.94</v>
      </c>
      <c r="AX674" s="21"/>
      <c r="AY674" s="71"/>
      <c r="AZ674" s="742"/>
      <c r="BA674" s="73"/>
      <c r="BB674" s="21"/>
      <c r="BC674" s="753"/>
      <c r="BD674" s="754"/>
      <c r="BE674" s="73"/>
      <c r="BF674" s="100"/>
      <c r="BG674" s="187"/>
      <c r="BH674" s="187"/>
      <c r="BI674" s="187"/>
    </row>
    <row r="675" spans="1:61" s="193" customFormat="1" ht="12.75" customHeight="1">
      <c r="A675" s="549">
        <v>0.5</v>
      </c>
      <c r="B675" s="692" t="s">
        <v>652</v>
      </c>
      <c r="C675" s="49">
        <f>S675+W675+AA675+AE675+AI675+AM675+AQ675+AU675+AY675+BC675</f>
        <v>0.5</v>
      </c>
      <c r="D675" s="51">
        <f>T675+X675+AB675+AF675+AJ675+AN675+AR675+AV675+AZ675+BD675</f>
        <v>1</v>
      </c>
      <c r="E675" s="305">
        <f>100*(C675/D675)</f>
        <v>50</v>
      </c>
      <c r="F675" s="239"/>
      <c r="G675" s="266"/>
      <c r="H675" s="303"/>
      <c r="I675" s="273"/>
      <c r="J675" s="405"/>
      <c r="K675" s="274"/>
      <c r="L675" s="286"/>
      <c r="M675" s="257"/>
      <c r="N675" s="436"/>
      <c r="O675" s="506">
        <f>C675+F675+I675+L675</f>
        <v>0.5</v>
      </c>
      <c r="P675" s="480">
        <f>D675+G675+J675+M675</f>
        <v>1</v>
      </c>
      <c r="Q675" s="481">
        <f>100*O675/P675</f>
        <v>50</v>
      </c>
      <c r="R675" s="176"/>
      <c r="S675" s="439"/>
      <c r="T675" s="439"/>
      <c r="U675" s="518"/>
      <c r="V675" s="481"/>
      <c r="W675" s="710"/>
      <c r="X675" s="711"/>
      <c r="Y675" s="481"/>
      <c r="Z675" s="481"/>
      <c r="AA675" s="710"/>
      <c r="AB675" s="711"/>
      <c r="AC675" s="714"/>
      <c r="AD675" s="717"/>
      <c r="AE675" s="720"/>
      <c r="AF675" s="717"/>
      <c r="AG675" s="720"/>
      <c r="AH675" s="71"/>
      <c r="AI675" s="734"/>
      <c r="AJ675" s="736"/>
      <c r="AK675" s="195"/>
      <c r="AL675" s="195"/>
      <c r="AM675" s="195"/>
      <c r="AN675" s="195"/>
      <c r="AO675" s="195"/>
      <c r="AP675" s="195"/>
      <c r="AQ675" s="195"/>
      <c r="AR675" s="195"/>
      <c r="AS675" s="729"/>
      <c r="AT675" s="71"/>
      <c r="AU675" s="737"/>
      <c r="AV675" s="736"/>
      <c r="AW675" s="195"/>
      <c r="AX675" s="729"/>
      <c r="AY675" s="71"/>
      <c r="AZ675" s="600"/>
      <c r="BA675" s="736"/>
      <c r="BB675" s="731" t="s">
        <v>165</v>
      </c>
      <c r="BC675" s="753">
        <v>0.5</v>
      </c>
      <c r="BD675" s="729">
        <v>1</v>
      </c>
      <c r="BE675" s="736">
        <v>0.5</v>
      </c>
      <c r="BF675" s="195"/>
      <c r="BG675" s="195"/>
      <c r="BH675" s="195"/>
      <c r="BI675" s="195"/>
    </row>
    <row r="676" spans="1:61" s="193" customFormat="1" ht="12.75" customHeight="1">
      <c r="A676" s="549">
        <v>0.5</v>
      </c>
      <c r="B676" s="692" t="s">
        <v>514</v>
      </c>
      <c r="C676" s="49">
        <f>S676+W676+AA676+AE676+AI676+AM676+AQ676+AU676+AY676+BC676</f>
        <v>0.08333333333333333</v>
      </c>
      <c r="D676" s="51">
        <f>T676+X676+AB676+AF676+AJ676+AN676+AR676+AV676+AZ676+BD676</f>
        <v>1</v>
      </c>
      <c r="E676" s="305">
        <f>100*(C676/D676)</f>
        <v>8.333333333333332</v>
      </c>
      <c r="F676" s="239"/>
      <c r="G676" s="266"/>
      <c r="H676" s="303"/>
      <c r="I676" s="278"/>
      <c r="J676" s="410"/>
      <c r="K676" s="279"/>
      <c r="L676" s="278"/>
      <c r="M676" s="201"/>
      <c r="N676" s="279"/>
      <c r="O676" s="506">
        <f>C676+F676+I676+L676</f>
        <v>0.08333333333333333</v>
      </c>
      <c r="P676" s="480">
        <f>D676+G676+J676+M676</f>
        <v>1</v>
      </c>
      <c r="Q676" s="481">
        <f>100*O676/P676</f>
        <v>8.333333333333332</v>
      </c>
      <c r="R676" s="176"/>
      <c r="S676" s="439"/>
      <c r="T676" s="439"/>
      <c r="U676" s="518"/>
      <c r="V676" s="481"/>
      <c r="W676" s="710"/>
      <c r="X676" s="711"/>
      <c r="Y676" s="481"/>
      <c r="Z676" s="481"/>
      <c r="AA676" s="710"/>
      <c r="AB676" s="711"/>
      <c r="AC676" s="714"/>
      <c r="AF676" s="209"/>
      <c r="AG676" s="726"/>
      <c r="AH676" s="731" t="s">
        <v>165</v>
      </c>
      <c r="AI676" s="735">
        <v>0.08333333333333333</v>
      </c>
      <c r="AJ676" s="734">
        <v>1</v>
      </c>
      <c r="AK676" s="736">
        <f>AI676/AJ676</f>
        <v>0.08333333333333333</v>
      </c>
      <c r="AL676" s="729"/>
      <c r="AM676" s="71"/>
      <c r="AN676" s="734"/>
      <c r="AO676" s="736"/>
      <c r="AP676" s="729"/>
      <c r="AQ676" s="71"/>
      <c r="AR676" s="734"/>
      <c r="AS676" s="736"/>
      <c r="AT676" s="729"/>
      <c r="AU676" s="71"/>
      <c r="AV676" s="734"/>
      <c r="AW676" s="736"/>
      <c r="AX676" s="195"/>
      <c r="AY676" s="195"/>
      <c r="AZ676" s="749"/>
      <c r="BA676" s="195"/>
      <c r="BB676" s="195"/>
      <c r="BC676" s="195"/>
      <c r="BD676" s="205"/>
      <c r="BE676" s="195"/>
      <c r="BF676" s="195"/>
      <c r="BG676" s="195"/>
      <c r="BH676" s="195"/>
      <c r="BI676" s="195"/>
    </row>
    <row r="677" spans="1:56" s="195" customFormat="1" ht="12.75" customHeight="1">
      <c r="A677" s="549">
        <v>0.5</v>
      </c>
      <c r="B677" s="692" t="s">
        <v>515</v>
      </c>
      <c r="C677" s="49">
        <f>S677+W677+AA677+AE677+AI677+AM677+AQ677+AU677+AY677+BC677</f>
        <v>0.22</v>
      </c>
      <c r="D677" s="51">
        <f>T677+X677+AB677+AF677+AJ677+AN677+AR677+AV677+AZ677+BD677</f>
        <v>1</v>
      </c>
      <c r="E677" s="305">
        <f>100*(C677/D677)</f>
        <v>22</v>
      </c>
      <c r="F677" s="239"/>
      <c r="G677" s="266"/>
      <c r="H677" s="303"/>
      <c r="I677" s="278"/>
      <c r="J677" s="410"/>
      <c r="K677" s="279"/>
      <c r="L677" s="278"/>
      <c r="M677" s="201"/>
      <c r="N677" s="279"/>
      <c r="O677" s="506">
        <f>C677+F677+I677+L677</f>
        <v>0.22</v>
      </c>
      <c r="P677" s="480">
        <f>D677+G677+J677+M677</f>
        <v>1</v>
      </c>
      <c r="Q677" s="481">
        <f>100*O677/P677</f>
        <v>22</v>
      </c>
      <c r="R677" s="176"/>
      <c r="S677" s="439"/>
      <c r="T677" s="439"/>
      <c r="U677" s="518"/>
      <c r="V677" s="481"/>
      <c r="W677" s="710"/>
      <c r="X677" s="711"/>
      <c r="Y677" s="481"/>
      <c r="Z677" s="481"/>
      <c r="AA677" s="710"/>
      <c r="AB677" s="711"/>
      <c r="AC677" s="714"/>
      <c r="AD677" s="193"/>
      <c r="AE677" s="193"/>
      <c r="AF677" s="209"/>
      <c r="AG677" s="726"/>
      <c r="AH677" s="731" t="s">
        <v>165</v>
      </c>
      <c r="AI677" s="71">
        <v>0.22</v>
      </c>
      <c r="AJ677" s="734">
        <v>1</v>
      </c>
      <c r="AK677" s="736">
        <f>AI677/AJ677</f>
        <v>0.22</v>
      </c>
      <c r="AL677" s="729"/>
      <c r="AM677" s="71"/>
      <c r="AN677" s="734"/>
      <c r="AO677" s="736"/>
      <c r="AP677" s="729"/>
      <c r="AQ677" s="71"/>
      <c r="AR677" s="734"/>
      <c r="AS677" s="736"/>
      <c r="AT677" s="729"/>
      <c r="AU677" s="71"/>
      <c r="AV677" s="734"/>
      <c r="AW677" s="736"/>
      <c r="AZ677" s="749"/>
      <c r="BD677" s="205"/>
    </row>
    <row r="678" spans="1:56" s="195" customFormat="1" ht="12.75" customHeight="1">
      <c r="A678" s="549">
        <v>0.5</v>
      </c>
      <c r="B678" s="692" t="s">
        <v>581</v>
      </c>
      <c r="C678" s="49">
        <f>S678+W678+AA678+AE678+AI678+AM678+AQ678+AU678+AY678+BC678</f>
        <v>0.47</v>
      </c>
      <c r="D678" s="51">
        <f>T678+X678+AB678+AF678+AJ678+AN678+AR678+AV678+AZ678+BD678</f>
        <v>1</v>
      </c>
      <c r="E678" s="305">
        <f>100*(C678/D678)</f>
        <v>47</v>
      </c>
      <c r="F678" s="239"/>
      <c r="G678" s="266"/>
      <c r="H678" s="303"/>
      <c r="I678" s="278"/>
      <c r="J678" s="410"/>
      <c r="K678" s="279"/>
      <c r="L678" s="278"/>
      <c r="M678" s="201"/>
      <c r="N678" s="279"/>
      <c r="O678" s="506">
        <f>C678+F678+I678+L678</f>
        <v>0.47</v>
      </c>
      <c r="P678" s="480">
        <f>D678+G678+J678+M678</f>
        <v>1</v>
      </c>
      <c r="Q678" s="481">
        <f>100*O678/P678</f>
        <v>47</v>
      </c>
      <c r="R678" s="176"/>
      <c r="S678" s="439"/>
      <c r="T678" s="439"/>
      <c r="U678" s="518"/>
      <c r="V678" s="481"/>
      <c r="W678" s="710"/>
      <c r="X678" s="711"/>
      <c r="Y678" s="481"/>
      <c r="Z678" s="481"/>
      <c r="AA678" s="710"/>
      <c r="AB678" s="711"/>
      <c r="AC678" s="714"/>
      <c r="AD678" s="193"/>
      <c r="AE678" s="193"/>
      <c r="AF678" s="209"/>
      <c r="AG678" s="726"/>
      <c r="AH678" s="729"/>
      <c r="AI678" s="71"/>
      <c r="AJ678" s="734"/>
      <c r="AK678" s="736"/>
      <c r="AL678" s="729"/>
      <c r="AM678" s="71"/>
      <c r="AN678" s="734"/>
      <c r="AO678" s="736"/>
      <c r="AP678" s="729"/>
      <c r="AQ678" s="71"/>
      <c r="AR678" s="734"/>
      <c r="AS678" s="736"/>
      <c r="AT678" s="731" t="s">
        <v>165</v>
      </c>
      <c r="AU678" s="71">
        <v>0.47</v>
      </c>
      <c r="AV678" s="734">
        <v>1</v>
      </c>
      <c r="AW678" s="736">
        <v>0.47</v>
      </c>
      <c r="AZ678" s="749"/>
      <c r="BD678" s="205"/>
    </row>
    <row r="679" spans="1:61" s="193" customFormat="1" ht="12.75" customHeight="1">
      <c r="A679" s="549">
        <v>0.5</v>
      </c>
      <c r="B679" s="692" t="s">
        <v>559</v>
      </c>
      <c r="C679" s="49">
        <f>S679+W679+AA679+AE679+AI679+AM679+AQ679+AU679+AY679+BC679</f>
        <v>0.24</v>
      </c>
      <c r="D679" s="51">
        <f>T679+X679+AB679+AF679+AJ679+AN679+AR679+AV679+AZ679+BD679</f>
        <v>1</v>
      </c>
      <c r="E679" s="305">
        <f>100*(C679/D679)</f>
        <v>24</v>
      </c>
      <c r="F679" s="239"/>
      <c r="G679" s="266"/>
      <c r="H679" s="303"/>
      <c r="I679" s="278"/>
      <c r="J679" s="410"/>
      <c r="K679" s="279"/>
      <c r="L679" s="278"/>
      <c r="M679" s="201"/>
      <c r="N679" s="279"/>
      <c r="O679" s="506">
        <f>C679+F679+I679+L679</f>
        <v>0.24</v>
      </c>
      <c r="P679" s="480">
        <f>D679+G679+J679+M679</f>
        <v>1</v>
      </c>
      <c r="Q679" s="481">
        <f>100*O679/P679</f>
        <v>24</v>
      </c>
      <c r="R679" s="176"/>
      <c r="S679" s="439"/>
      <c r="T679" s="439"/>
      <c r="U679" s="518"/>
      <c r="V679" s="481"/>
      <c r="W679" s="710"/>
      <c r="X679" s="711"/>
      <c r="Y679" s="481"/>
      <c r="Z679" s="481"/>
      <c r="AA679" s="710"/>
      <c r="AB679" s="711"/>
      <c r="AC679" s="714"/>
      <c r="AF679" s="209"/>
      <c r="AG679" s="726"/>
      <c r="AH679" s="729"/>
      <c r="AI679" s="71"/>
      <c r="AJ679" s="734"/>
      <c r="AK679" s="736"/>
      <c r="AL679" s="729"/>
      <c r="AM679" s="71"/>
      <c r="AN679" s="734"/>
      <c r="AO679" s="736"/>
      <c r="AP679" s="731" t="s">
        <v>165</v>
      </c>
      <c r="AQ679" s="71">
        <v>0.24</v>
      </c>
      <c r="AR679" s="734">
        <v>1</v>
      </c>
      <c r="AS679" s="736">
        <v>0.24</v>
      </c>
      <c r="AT679" s="729"/>
      <c r="AU679" s="71"/>
      <c r="AV679" s="734"/>
      <c r="AW679" s="736"/>
      <c r="AX679" s="195"/>
      <c r="AY679" s="195"/>
      <c r="AZ679" s="749"/>
      <c r="BA679" s="195"/>
      <c r="BB679" s="195"/>
      <c r="BC679" s="195"/>
      <c r="BD679" s="205"/>
      <c r="BE679" s="195"/>
      <c r="BF679" s="195"/>
      <c r="BG679" s="195"/>
      <c r="BH679" s="195"/>
      <c r="BI679" s="195"/>
    </row>
    <row r="680" spans="1:57" s="195" customFormat="1" ht="12.75" customHeight="1">
      <c r="A680" s="549">
        <v>0.5</v>
      </c>
      <c r="B680" s="696" t="s">
        <v>612</v>
      </c>
      <c r="C680" s="49">
        <f>S680+W680+AA680+AE680+AI680+AM680+AQ680+AU680+AY680+BC680</f>
        <v>0.1</v>
      </c>
      <c r="D680" s="51">
        <f>T680+X680+AB680+AF680+AJ680+AN680+AR680+AV680+AZ680+BD680</f>
        <v>1</v>
      </c>
      <c r="E680" s="305">
        <f>100*(C680/D680)</f>
        <v>10</v>
      </c>
      <c r="F680" s="239"/>
      <c r="G680" s="266"/>
      <c r="H680" s="303"/>
      <c r="I680" s="275"/>
      <c r="J680" s="405"/>
      <c r="K680" s="274"/>
      <c r="L680" s="286"/>
      <c r="M680" s="170"/>
      <c r="N680" s="436"/>
      <c r="O680" s="506">
        <f>C680+F680+I680+L680</f>
        <v>0.1</v>
      </c>
      <c r="P680" s="480">
        <f>D680+G680+J680+M680</f>
        <v>1</v>
      </c>
      <c r="Q680" s="481">
        <f>100*O680/P680</f>
        <v>10</v>
      </c>
      <c r="R680" s="176"/>
      <c r="S680" s="439"/>
      <c r="T680" s="439"/>
      <c r="U680" s="518"/>
      <c r="V680" s="481"/>
      <c r="W680" s="710"/>
      <c r="X680" s="711"/>
      <c r="Y680" s="481"/>
      <c r="Z680" s="481"/>
      <c r="AA680" s="710"/>
      <c r="AB680" s="711"/>
      <c r="AC680" s="714"/>
      <c r="AD680" s="717"/>
      <c r="AE680" s="721"/>
      <c r="AF680" s="717"/>
      <c r="AG680" s="720"/>
      <c r="AH680" s="71"/>
      <c r="AI680" s="734"/>
      <c r="AJ680" s="736"/>
      <c r="AS680" s="729"/>
      <c r="AT680" s="71"/>
      <c r="AU680" s="737"/>
      <c r="AV680" s="736"/>
      <c r="AX680" s="731" t="s">
        <v>165</v>
      </c>
      <c r="AY680" s="71">
        <v>0.1</v>
      </c>
      <c r="AZ680" s="742">
        <v>1</v>
      </c>
      <c r="BA680" s="736">
        <v>0.1</v>
      </c>
      <c r="BB680" s="729"/>
      <c r="BC680" s="753"/>
      <c r="BD680" s="729"/>
      <c r="BE680" s="736"/>
    </row>
    <row r="681" spans="1:57" s="195" customFormat="1" ht="12.75" customHeight="1">
      <c r="A681" s="549">
        <v>0.5</v>
      </c>
      <c r="B681" s="692" t="s">
        <v>653</v>
      </c>
      <c r="C681" s="49">
        <f>S681+W681+AA681+AE681+AI681+AM681+AQ681+AU681+AY681+BC681</f>
        <v>0.13</v>
      </c>
      <c r="D681" s="51">
        <f>T681+X681+AB681+AF681+AJ681+AN681+AR681+AV681+AZ681+BD681</f>
        <v>1</v>
      </c>
      <c r="E681" s="305">
        <f>100*(C681/D681)</f>
        <v>13</v>
      </c>
      <c r="F681" s="239"/>
      <c r="G681" s="266"/>
      <c r="H681" s="303"/>
      <c r="I681" s="273"/>
      <c r="J681" s="405"/>
      <c r="K681" s="274"/>
      <c r="L681" s="286"/>
      <c r="M681" s="257"/>
      <c r="N681" s="436"/>
      <c r="O681" s="506">
        <f>C681+F681+I681+L681</f>
        <v>0.13</v>
      </c>
      <c r="P681" s="480">
        <f>D681+G681+J681+M681</f>
        <v>1</v>
      </c>
      <c r="Q681" s="481">
        <f>100*O681/P681</f>
        <v>13</v>
      </c>
      <c r="R681" s="176"/>
      <c r="S681" s="439"/>
      <c r="T681" s="439"/>
      <c r="U681" s="518"/>
      <c r="V681" s="481"/>
      <c r="W681" s="710"/>
      <c r="X681" s="711"/>
      <c r="Y681" s="481"/>
      <c r="Z681" s="481"/>
      <c r="AA681" s="710"/>
      <c r="AB681" s="711"/>
      <c r="AC681" s="714"/>
      <c r="AD681" s="717"/>
      <c r="AE681" s="720"/>
      <c r="AF681" s="717"/>
      <c r="AG681" s="720"/>
      <c r="AH681" s="71"/>
      <c r="AI681" s="734"/>
      <c r="AJ681" s="736"/>
      <c r="AS681" s="729"/>
      <c r="AT681" s="71"/>
      <c r="AU681" s="737"/>
      <c r="AV681" s="736"/>
      <c r="AX681" s="729"/>
      <c r="AY681" s="71"/>
      <c r="AZ681" s="742"/>
      <c r="BA681" s="736"/>
      <c r="BB681" s="731" t="s">
        <v>165</v>
      </c>
      <c r="BC681" s="753">
        <v>0.13</v>
      </c>
      <c r="BD681" s="729">
        <v>1</v>
      </c>
      <c r="BE681" s="736">
        <v>0.13</v>
      </c>
    </row>
    <row r="682" spans="1:56" s="195" customFormat="1" ht="12.75" customHeight="1">
      <c r="A682" s="549">
        <v>0.5</v>
      </c>
      <c r="B682" s="692" t="s">
        <v>516</v>
      </c>
      <c r="C682" s="49">
        <f>S682+W682+AA682+AE682+AI682+AM682+AQ682+AU682+AY682+BC682</f>
        <v>0.73</v>
      </c>
      <c r="D682" s="51">
        <f>T682+X682+AB682+AF682+AJ682+AN682+AR682+AV682+AZ682+BD682</f>
        <v>1</v>
      </c>
      <c r="E682" s="305">
        <f>100*(C682/D682)</f>
        <v>73</v>
      </c>
      <c r="F682" s="239"/>
      <c r="G682" s="266"/>
      <c r="H682" s="303"/>
      <c r="I682" s="278"/>
      <c r="J682" s="410"/>
      <c r="K682" s="279"/>
      <c r="L682" s="278"/>
      <c r="M682" s="201"/>
      <c r="N682" s="279"/>
      <c r="O682" s="506">
        <f>C682+F682+I682+L682</f>
        <v>0.73</v>
      </c>
      <c r="P682" s="480">
        <f>D682+G682+J682+M682</f>
        <v>1</v>
      </c>
      <c r="Q682" s="481">
        <f>100*O682/P682</f>
        <v>73</v>
      </c>
      <c r="R682" s="176"/>
      <c r="S682" s="439"/>
      <c r="T682" s="439"/>
      <c r="U682" s="518"/>
      <c r="V682" s="481"/>
      <c r="W682" s="710"/>
      <c r="X682" s="711"/>
      <c r="Y682" s="481"/>
      <c r="Z682" s="481"/>
      <c r="AA682" s="710"/>
      <c r="AB682" s="711"/>
      <c r="AC682" s="714"/>
      <c r="AD682" s="193"/>
      <c r="AE682" s="193"/>
      <c r="AF682" s="209"/>
      <c r="AG682" s="726"/>
      <c r="AH682" s="731" t="s">
        <v>165</v>
      </c>
      <c r="AI682" s="71">
        <v>0.73</v>
      </c>
      <c r="AJ682" s="734">
        <v>1</v>
      </c>
      <c r="AK682" s="736">
        <f>AI682/AJ682</f>
        <v>0.73</v>
      </c>
      <c r="AL682" s="732"/>
      <c r="AM682" s="732"/>
      <c r="AN682" s="732"/>
      <c r="AO682" s="732"/>
      <c r="AP682" s="732"/>
      <c r="AQ682" s="732"/>
      <c r="AR682" s="732"/>
      <c r="AS682" s="732"/>
      <c r="AT682" s="732"/>
      <c r="AU682" s="732"/>
      <c r="AV682" s="732"/>
      <c r="AW682" s="732"/>
      <c r="AZ682" s="749"/>
      <c r="BD682" s="205"/>
    </row>
    <row r="683" spans="1:61" s="193" customFormat="1" ht="12.75" customHeight="1">
      <c r="A683" s="549">
        <v>0.5</v>
      </c>
      <c r="B683" s="696" t="s">
        <v>613</v>
      </c>
      <c r="C683" s="49">
        <f>S683+W683+AA683+AE683+AI683+AM683+AQ683+AU683+AY683+BC683</f>
        <v>0.24</v>
      </c>
      <c r="D683" s="51">
        <f>T683+X683+AB683+AF683+AJ683+AN683+AR683+AV683+AZ683+BD683</f>
        <v>1</v>
      </c>
      <c r="E683" s="305">
        <f>100*(C683/D683)</f>
        <v>24</v>
      </c>
      <c r="F683" s="239"/>
      <c r="G683" s="266"/>
      <c r="H683" s="303"/>
      <c r="I683" s="273"/>
      <c r="J683" s="405"/>
      <c r="K683" s="274"/>
      <c r="L683" s="286"/>
      <c r="M683" s="257"/>
      <c r="N683" s="436"/>
      <c r="O683" s="506">
        <f>C683+F683+I683+L683</f>
        <v>0.24</v>
      </c>
      <c r="P683" s="480">
        <f>D683+G683+J683+M683</f>
        <v>1</v>
      </c>
      <c r="Q683" s="481">
        <f>100*O683/P683</f>
        <v>24</v>
      </c>
      <c r="R683" s="176"/>
      <c r="S683" s="439"/>
      <c r="T683" s="439"/>
      <c r="U683" s="518"/>
      <c r="V683" s="481"/>
      <c r="W683" s="710"/>
      <c r="X683" s="711"/>
      <c r="Y683" s="481"/>
      <c r="Z683" s="481"/>
      <c r="AA683" s="710"/>
      <c r="AB683" s="711"/>
      <c r="AC683" s="714"/>
      <c r="AD683" s="717"/>
      <c r="AE683" s="720"/>
      <c r="AF683" s="717"/>
      <c r="AG683" s="720"/>
      <c r="AH683" s="71"/>
      <c r="AI683" s="734"/>
      <c r="AJ683" s="736"/>
      <c r="AK683" s="195"/>
      <c r="AL683" s="195"/>
      <c r="AM683" s="195"/>
      <c r="AN683" s="195"/>
      <c r="AO683" s="195"/>
      <c r="AP683" s="195"/>
      <c r="AQ683" s="195"/>
      <c r="AR683" s="195"/>
      <c r="AS683" s="729"/>
      <c r="AT683" s="71"/>
      <c r="AU683" s="737"/>
      <c r="AV683" s="736"/>
      <c r="AW683" s="195"/>
      <c r="AX683" s="731" t="s">
        <v>165</v>
      </c>
      <c r="AY683" s="71">
        <v>0.24</v>
      </c>
      <c r="AZ683" s="742">
        <v>1</v>
      </c>
      <c r="BA683" s="736">
        <v>0.24</v>
      </c>
      <c r="BB683" s="729"/>
      <c r="BC683" s="753"/>
      <c r="BD683" s="729"/>
      <c r="BE683" s="736"/>
      <c r="BF683" s="195"/>
      <c r="BG683" s="195"/>
      <c r="BH683" s="195"/>
      <c r="BI683" s="195"/>
    </row>
    <row r="684" spans="1:61" s="193" customFormat="1" ht="12.75" customHeight="1">
      <c r="A684" s="549">
        <v>0.5</v>
      </c>
      <c r="B684" s="692" t="s">
        <v>491</v>
      </c>
      <c r="C684" s="49">
        <f>S684+W684+AA684+AE684+AI684+AM684+AQ684+AU684+AY684+BC684</f>
        <v>0.18181818181818182</v>
      </c>
      <c r="D684" s="51">
        <f>T684+X684+AB684+AF684+AJ684+AN684+AR684+AV684+AZ684+BD684</f>
        <v>1</v>
      </c>
      <c r="E684" s="305">
        <f>100*(C684/D684)</f>
        <v>18.181818181818183</v>
      </c>
      <c r="F684" s="239"/>
      <c r="G684" s="266"/>
      <c r="H684" s="303"/>
      <c r="I684" s="273"/>
      <c r="J684" s="405"/>
      <c r="K684" s="274"/>
      <c r="L684" s="286"/>
      <c r="M684" s="257"/>
      <c r="N684" s="436"/>
      <c r="O684" s="506">
        <f>C684+F684+I684+L684</f>
        <v>0.18181818181818182</v>
      </c>
      <c r="P684" s="480">
        <f>D684+G684+J684+M684</f>
        <v>1</v>
      </c>
      <c r="Q684" s="481">
        <f>100*O684/P684</f>
        <v>18.181818181818183</v>
      </c>
      <c r="R684" s="176"/>
      <c r="S684" s="439"/>
      <c r="T684" s="439"/>
      <c r="U684" s="518"/>
      <c r="V684" s="481"/>
      <c r="W684" s="710"/>
      <c r="X684" s="711"/>
      <c r="Y684" s="481"/>
      <c r="Z684" s="481"/>
      <c r="AA684" s="710"/>
      <c r="AB684" s="711"/>
      <c r="AC684" s="714"/>
      <c r="AD684" s="719" t="s">
        <v>165</v>
      </c>
      <c r="AE684" s="722">
        <v>0.18181818181818182</v>
      </c>
      <c r="AF684" s="723">
        <v>1</v>
      </c>
      <c r="AG684" s="727">
        <f>AE684/AF684</f>
        <v>0.18181818181818182</v>
      </c>
      <c r="AH684" s="71"/>
      <c r="AI684" s="734"/>
      <c r="AJ684" s="736"/>
      <c r="AK684" s="746"/>
      <c r="AL684" s="748"/>
      <c r="AM684" s="734"/>
      <c r="AN684" s="736"/>
      <c r="AO684" s="746"/>
      <c r="AP684" s="748"/>
      <c r="AQ684" s="734"/>
      <c r="AR684" s="736"/>
      <c r="AS684" s="729"/>
      <c r="AT684" s="71"/>
      <c r="AU684" s="737"/>
      <c r="AV684" s="736"/>
      <c r="AW684" s="195"/>
      <c r="AX684" s="195"/>
      <c r="AY684" s="195"/>
      <c r="AZ684" s="749"/>
      <c r="BA684" s="195"/>
      <c r="BB684" s="195"/>
      <c r="BC684" s="195"/>
      <c r="BD684" s="205"/>
      <c r="BE684" s="195"/>
      <c r="BF684" s="195"/>
      <c r="BG684" s="195"/>
      <c r="BH684" s="195"/>
      <c r="BI684" s="195"/>
    </row>
    <row r="685" spans="1:61" s="193" customFormat="1" ht="12.75" customHeight="1">
      <c r="A685" s="549">
        <v>0.5</v>
      </c>
      <c r="B685" s="692" t="s">
        <v>654</v>
      </c>
      <c r="C685" s="49">
        <f>S685+W685+AA685+AE685+AI685+AM685+AQ685+AU685+AY685+BC685</f>
        <v>0.12</v>
      </c>
      <c r="D685" s="51">
        <f>T685+X685+AB685+AF685+AJ685+AN685+AR685+AV685+AZ685+BD685</f>
        <v>1</v>
      </c>
      <c r="E685" s="305">
        <f>100*(C685/D685)</f>
        <v>12</v>
      </c>
      <c r="F685" s="239"/>
      <c r="G685" s="266"/>
      <c r="H685" s="303"/>
      <c r="I685" s="273"/>
      <c r="J685" s="405"/>
      <c r="K685" s="274"/>
      <c r="L685" s="286"/>
      <c r="M685" s="257"/>
      <c r="N685" s="436"/>
      <c r="O685" s="506">
        <f>C685+F685+I685+L685</f>
        <v>0.12</v>
      </c>
      <c r="P685" s="480">
        <f>D685+G685+J685+M685</f>
        <v>1</v>
      </c>
      <c r="Q685" s="481">
        <f>100*O685/P685</f>
        <v>12</v>
      </c>
      <c r="R685" s="176"/>
      <c r="S685" s="439"/>
      <c r="T685" s="439"/>
      <c r="U685" s="518"/>
      <c r="V685" s="481"/>
      <c r="W685" s="710"/>
      <c r="X685" s="711"/>
      <c r="Y685" s="481"/>
      <c r="Z685" s="481"/>
      <c r="AA685" s="710"/>
      <c r="AB685" s="711"/>
      <c r="AC685" s="714"/>
      <c r="AD685" s="717"/>
      <c r="AE685" s="720"/>
      <c r="AF685" s="717"/>
      <c r="AG685" s="720"/>
      <c r="AH685" s="71"/>
      <c r="AI685" s="734"/>
      <c r="AJ685" s="736"/>
      <c r="AK685" s="195"/>
      <c r="AL685" s="195"/>
      <c r="AM685" s="195"/>
      <c r="AN685" s="195"/>
      <c r="AO685" s="195"/>
      <c r="AP685" s="195"/>
      <c r="AQ685" s="195"/>
      <c r="AR685" s="195"/>
      <c r="AS685" s="729"/>
      <c r="AT685" s="71"/>
      <c r="AU685" s="737"/>
      <c r="AV685" s="736"/>
      <c r="AW685" s="195"/>
      <c r="AX685" s="729"/>
      <c r="AY685" s="71"/>
      <c r="AZ685" s="600"/>
      <c r="BA685" s="736"/>
      <c r="BB685" s="731" t="s">
        <v>165</v>
      </c>
      <c r="BC685" s="753">
        <v>0.12</v>
      </c>
      <c r="BD685" s="729">
        <v>1</v>
      </c>
      <c r="BE685" s="736">
        <v>0.12</v>
      </c>
      <c r="BF685" s="195"/>
      <c r="BG685" s="195"/>
      <c r="BH685" s="195"/>
      <c r="BI685" s="195"/>
    </row>
    <row r="686" spans="1:56" s="195" customFormat="1" ht="12.75" customHeight="1">
      <c r="A686" s="549">
        <v>0.5</v>
      </c>
      <c r="B686" s="692" t="s">
        <v>560</v>
      </c>
      <c r="C686" s="49">
        <f>S686+W686+AA686+AE686+AI686+AM686+AQ686+AU686+AY686+BC686</f>
        <v>0.12</v>
      </c>
      <c r="D686" s="51">
        <f>T686+X686+AB686+AF686+AJ686+AN686+AR686+AV686+AZ686+BD686</f>
        <v>1</v>
      </c>
      <c r="E686" s="305">
        <f>100*(C686/D686)</f>
        <v>12</v>
      </c>
      <c r="F686" s="239"/>
      <c r="G686" s="266"/>
      <c r="H686" s="303"/>
      <c r="I686" s="278"/>
      <c r="J686" s="410"/>
      <c r="K686" s="279"/>
      <c r="L686" s="278"/>
      <c r="M686" s="201"/>
      <c r="N686" s="279"/>
      <c r="O686" s="506">
        <f>C686+F686+I686+L686</f>
        <v>0.12</v>
      </c>
      <c r="P686" s="480">
        <f>D686+G686+J686+M686</f>
        <v>1</v>
      </c>
      <c r="Q686" s="481">
        <f>100*O686/P686</f>
        <v>12</v>
      </c>
      <c r="R686" s="176"/>
      <c r="S686" s="439"/>
      <c r="T686" s="439"/>
      <c r="U686" s="518"/>
      <c r="V686" s="481"/>
      <c r="W686" s="710"/>
      <c r="X686" s="711"/>
      <c r="Y686" s="481"/>
      <c r="Z686" s="481"/>
      <c r="AA686" s="710"/>
      <c r="AB686" s="711"/>
      <c r="AC686" s="714"/>
      <c r="AD686" s="193"/>
      <c r="AE686" s="193"/>
      <c r="AF686" s="209"/>
      <c r="AG686" s="726"/>
      <c r="AH686" s="729"/>
      <c r="AI686" s="71"/>
      <c r="AJ686" s="734"/>
      <c r="AK686" s="736"/>
      <c r="AL686" s="729"/>
      <c r="AM686" s="71"/>
      <c r="AN686" s="734"/>
      <c r="AO686" s="736"/>
      <c r="AP686" s="731" t="s">
        <v>165</v>
      </c>
      <c r="AQ686" s="71">
        <v>0.12</v>
      </c>
      <c r="AR686" s="734">
        <v>1</v>
      </c>
      <c r="AS686" s="736">
        <v>0.12</v>
      </c>
      <c r="AT686" s="729"/>
      <c r="AU686" s="71"/>
      <c r="AV686" s="734"/>
      <c r="AW686" s="736"/>
      <c r="AZ686" s="749"/>
      <c r="BD686" s="205"/>
    </row>
    <row r="687" spans="1:58" s="187" customFormat="1" ht="12.75" customHeight="1">
      <c r="A687" s="694">
        <v>0.5</v>
      </c>
      <c r="B687" s="692" t="s">
        <v>197</v>
      </c>
      <c r="C687" s="49">
        <f>S687+W687+AA687+AE687+AI687+AM687+AQ687+AU687+AY687+BC687</f>
        <v>0.72</v>
      </c>
      <c r="D687" s="51">
        <f>T687+X687+AB687+AF687+AJ687+AN687+AR687+AV687+AZ687+BD687</f>
        <v>2</v>
      </c>
      <c r="E687" s="305">
        <f>100*(C687/D687)</f>
        <v>36</v>
      </c>
      <c r="F687" s="239"/>
      <c r="G687" s="266"/>
      <c r="H687" s="289"/>
      <c r="I687" s="115"/>
      <c r="J687" s="116"/>
      <c r="K687" s="276"/>
      <c r="L687" s="122"/>
      <c r="M687" s="121"/>
      <c r="N687" s="435"/>
      <c r="O687" s="506">
        <f>C687+F687+I687+L687</f>
        <v>0.72</v>
      </c>
      <c r="P687" s="480">
        <f>D687+G687+J687+M687</f>
        <v>2</v>
      </c>
      <c r="Q687" s="481">
        <f>100*O687/P687</f>
        <v>36</v>
      </c>
      <c r="R687" s="176"/>
      <c r="S687" s="439"/>
      <c r="T687" s="439"/>
      <c r="U687" s="518"/>
      <c r="V687" s="481"/>
      <c r="W687" s="710"/>
      <c r="X687" s="711"/>
      <c r="Y687" s="481"/>
      <c r="Z687" s="481"/>
      <c r="AA687" s="710"/>
      <c r="AB687" s="711"/>
      <c r="AC687" s="714"/>
      <c r="AD687" s="715"/>
      <c r="AE687" s="710"/>
      <c r="AF687" s="723"/>
      <c r="AG687" s="714"/>
      <c r="AH687" s="731" t="s">
        <v>165</v>
      </c>
      <c r="AI687" s="71">
        <v>0.25</v>
      </c>
      <c r="AJ687" s="72">
        <v>1</v>
      </c>
      <c r="AK687" s="73">
        <f>AI687/AJ687</f>
        <v>0.25</v>
      </c>
      <c r="AL687" s="731" t="s">
        <v>165</v>
      </c>
      <c r="AM687" s="71">
        <v>0.47</v>
      </c>
      <c r="AN687" s="72">
        <v>1</v>
      </c>
      <c r="AO687" s="73">
        <v>0.47</v>
      </c>
      <c r="AP687" s="21"/>
      <c r="AQ687" s="71"/>
      <c r="AR687" s="72"/>
      <c r="AS687" s="73"/>
      <c r="AT687" s="21"/>
      <c r="AU687" s="71"/>
      <c r="AV687" s="734"/>
      <c r="AW687" s="736"/>
      <c r="AX687" s="21"/>
      <c r="AY687" s="748"/>
      <c r="AZ687" s="742"/>
      <c r="BA687" s="73"/>
      <c r="BB687" s="29"/>
      <c r="BC687" s="744"/>
      <c r="BD687" s="754"/>
      <c r="BE687" s="73"/>
      <c r="BF687" s="100"/>
    </row>
    <row r="688" spans="1:61" s="193" customFormat="1" ht="12.75" customHeight="1">
      <c r="A688" s="549">
        <v>0.5</v>
      </c>
      <c r="B688" s="692" t="s">
        <v>535</v>
      </c>
      <c r="C688" s="49">
        <f>S688+W688+AA688+AE688+AI688+AM688+AQ688+AU688+AY688+BC688</f>
        <v>0.13</v>
      </c>
      <c r="D688" s="51">
        <f>T688+X688+AB688+AF688+AJ688+AN688+AR688+AV688+AZ688+BD688</f>
        <v>1</v>
      </c>
      <c r="E688" s="305">
        <f>100*(C688/D688)</f>
        <v>13</v>
      </c>
      <c r="F688" s="239"/>
      <c r="G688" s="266"/>
      <c r="H688" s="303"/>
      <c r="I688" s="278"/>
      <c r="J688" s="410"/>
      <c r="K688" s="279"/>
      <c r="L688" s="278"/>
      <c r="M688" s="201"/>
      <c r="N688" s="279"/>
      <c r="O688" s="506">
        <f>C688+F688+I688+L688</f>
        <v>0.13</v>
      </c>
      <c r="P688" s="480">
        <f>D688+G688+J688+M688</f>
        <v>1</v>
      </c>
      <c r="Q688" s="481">
        <f>100*O688/P688</f>
        <v>13</v>
      </c>
      <c r="R688" s="176"/>
      <c r="S688" s="439"/>
      <c r="T688" s="439"/>
      <c r="U688" s="518"/>
      <c r="V688" s="481"/>
      <c r="W688" s="710"/>
      <c r="X688" s="711"/>
      <c r="Y688" s="481"/>
      <c r="Z688" s="481"/>
      <c r="AA688" s="710"/>
      <c r="AB688" s="711"/>
      <c r="AC688" s="714"/>
      <c r="AF688" s="209"/>
      <c r="AG688" s="726"/>
      <c r="AH688" s="729"/>
      <c r="AI688" s="71"/>
      <c r="AJ688" s="734"/>
      <c r="AK688" s="736"/>
      <c r="AL688" s="731" t="s">
        <v>165</v>
      </c>
      <c r="AM688" s="71">
        <v>0.13</v>
      </c>
      <c r="AN688" s="734">
        <v>1</v>
      </c>
      <c r="AO688" s="736">
        <v>0.13</v>
      </c>
      <c r="AP688" s="729"/>
      <c r="AQ688" s="71"/>
      <c r="AR688" s="734"/>
      <c r="AS688" s="736"/>
      <c r="AT688" s="729"/>
      <c r="AU688" s="71"/>
      <c r="AV688" s="734"/>
      <c r="AW688" s="736"/>
      <c r="AX688" s="195"/>
      <c r="AY688" s="195"/>
      <c r="AZ688" s="749"/>
      <c r="BA688" s="195"/>
      <c r="BB688" s="195"/>
      <c r="BC688" s="195"/>
      <c r="BD688" s="205"/>
      <c r="BE688" s="195"/>
      <c r="BF688" s="195"/>
      <c r="BG688" s="195"/>
      <c r="BH688" s="195"/>
      <c r="BI688" s="195"/>
    </row>
    <row r="689" spans="1:61" s="193" customFormat="1" ht="12.75" customHeight="1">
      <c r="A689" s="549">
        <v>0.5</v>
      </c>
      <c r="B689" s="696" t="s">
        <v>614</v>
      </c>
      <c r="C689" s="49">
        <f>S689+W689+AA689+AE689+AI689+AM689+AQ689+AU689+AY689+BC689</f>
        <v>0.06</v>
      </c>
      <c r="D689" s="51">
        <f>T689+X689+AB689+AF689+AJ689+AN689+AR689+AV689+AZ689+BD689</f>
        <v>1</v>
      </c>
      <c r="E689" s="305">
        <f>100*(C689/D689)</f>
        <v>6</v>
      </c>
      <c r="F689" s="239"/>
      <c r="G689" s="266"/>
      <c r="H689" s="303"/>
      <c r="I689" s="273"/>
      <c r="J689" s="405"/>
      <c r="K689" s="274"/>
      <c r="L689" s="286"/>
      <c r="M689" s="257"/>
      <c r="N689" s="436"/>
      <c r="O689" s="506">
        <f>C689+F689+I689+L689</f>
        <v>0.06</v>
      </c>
      <c r="P689" s="480">
        <f>D689+G689+J689+M689</f>
        <v>1</v>
      </c>
      <c r="Q689" s="481">
        <f>100*O689/P689</f>
        <v>6</v>
      </c>
      <c r="R689" s="176"/>
      <c r="S689" s="439"/>
      <c r="T689" s="439"/>
      <c r="U689" s="518"/>
      <c r="V689" s="481"/>
      <c r="W689" s="710"/>
      <c r="X689" s="711"/>
      <c r="Y689" s="481"/>
      <c r="Z689" s="481"/>
      <c r="AA689" s="710"/>
      <c r="AB689" s="711"/>
      <c r="AC689" s="714"/>
      <c r="AD689" s="717"/>
      <c r="AE689" s="720"/>
      <c r="AF689" s="717"/>
      <c r="AG689" s="720"/>
      <c r="AH689" s="71"/>
      <c r="AI689" s="734"/>
      <c r="AJ689" s="736"/>
      <c r="AK689" s="195"/>
      <c r="AL689" s="195"/>
      <c r="AM689" s="195"/>
      <c r="AN689" s="195"/>
      <c r="AO689" s="195"/>
      <c r="AP689" s="195"/>
      <c r="AQ689" s="195"/>
      <c r="AR689" s="195"/>
      <c r="AS689" s="729"/>
      <c r="AT689" s="71"/>
      <c r="AU689" s="737"/>
      <c r="AV689" s="736"/>
      <c r="AW689" s="195"/>
      <c r="AX689" s="731" t="s">
        <v>165</v>
      </c>
      <c r="AY689" s="71">
        <v>0.06</v>
      </c>
      <c r="AZ689" s="742">
        <v>1</v>
      </c>
      <c r="BA689" s="736">
        <v>0.06</v>
      </c>
      <c r="BB689" s="751"/>
      <c r="BC689" s="753"/>
      <c r="BD689" s="751"/>
      <c r="BE689" s="736"/>
      <c r="BF689" s="195"/>
      <c r="BG689" s="195"/>
      <c r="BH689" s="195"/>
      <c r="BI689" s="195"/>
    </row>
    <row r="690" spans="1:57" s="195" customFormat="1" ht="12.75" customHeight="1">
      <c r="A690" s="549">
        <v>0.5</v>
      </c>
      <c r="B690" s="696" t="s">
        <v>615</v>
      </c>
      <c r="C690" s="757">
        <f>S690+W690+AA690+AE690+AI690+AM690+AQ690+AU690+AY690+BC690</f>
        <v>0.11</v>
      </c>
      <c r="D690" s="758">
        <f>T690+X690+AB690+AF690+AJ690+AN690+AR690+AV690+AZ690+BD690</f>
        <v>1</v>
      </c>
      <c r="E690" s="759">
        <f>100*(C690/D690)</f>
        <v>11</v>
      </c>
      <c r="F690" s="763"/>
      <c r="G690" s="764"/>
      <c r="H690" s="765"/>
      <c r="I690" s="771"/>
      <c r="J690" s="778"/>
      <c r="K690" s="781"/>
      <c r="L690" s="785"/>
      <c r="M690" s="788"/>
      <c r="N690" s="791"/>
      <c r="O690" s="506">
        <f>C690+F690+I690+L690</f>
        <v>0.11</v>
      </c>
      <c r="P690" s="480">
        <f>D690+G690+J690+M690</f>
        <v>1</v>
      </c>
      <c r="Q690" s="481">
        <f>100*O690/P690</f>
        <v>11</v>
      </c>
      <c r="R690" s="176"/>
      <c r="S690" s="481"/>
      <c r="T690" s="481"/>
      <c r="U690" s="793"/>
      <c r="V690" s="481"/>
      <c r="W690" s="710"/>
      <c r="X690" s="711"/>
      <c r="Y690" s="481"/>
      <c r="Z690" s="481"/>
      <c r="AA690" s="710"/>
      <c r="AB690" s="711"/>
      <c r="AC690" s="714"/>
      <c r="AD690" s="717"/>
      <c r="AE690" s="720"/>
      <c r="AF690" s="717"/>
      <c r="AG690" s="720"/>
      <c r="AH690" s="71"/>
      <c r="AI690" s="734"/>
      <c r="AJ690" s="736"/>
      <c r="AS690" s="729"/>
      <c r="AT690" s="71"/>
      <c r="AU690" s="737"/>
      <c r="AV690" s="736"/>
      <c r="AX690" s="731" t="s">
        <v>165</v>
      </c>
      <c r="AY690" s="71">
        <v>0.11</v>
      </c>
      <c r="AZ690" s="742">
        <v>1</v>
      </c>
      <c r="BA690" s="736">
        <v>0.11</v>
      </c>
      <c r="BB690" s="751"/>
      <c r="BC690" s="753"/>
      <c r="BD690" s="751"/>
      <c r="BE690" s="736"/>
    </row>
    <row r="691" spans="1:61" s="193" customFormat="1" ht="12.75" customHeight="1">
      <c r="A691" s="549">
        <v>0.5</v>
      </c>
      <c r="B691" s="696" t="s">
        <v>616</v>
      </c>
      <c r="C691" s="757">
        <f>S691+W691+AA691+AE691+AI691+AM691+AQ691+AU691+AY691+BC691</f>
        <v>0.39</v>
      </c>
      <c r="D691" s="758">
        <f>T691+X691+AB691+AF691+AJ691+AN691+AR691+AV691+AZ691+BD691</f>
        <v>1</v>
      </c>
      <c r="E691" s="759">
        <f>100*(C691/D691)</f>
        <v>39</v>
      </c>
      <c r="F691" s="763"/>
      <c r="G691" s="764"/>
      <c r="H691" s="765"/>
      <c r="I691" s="771"/>
      <c r="J691" s="778"/>
      <c r="K691" s="781"/>
      <c r="L691" s="785"/>
      <c r="M691" s="788"/>
      <c r="N691" s="791"/>
      <c r="O691" s="506">
        <f>C691+F691+I691+L691</f>
        <v>0.39</v>
      </c>
      <c r="P691" s="480">
        <f>D691+G691+J691+M691</f>
        <v>1</v>
      </c>
      <c r="Q691" s="481">
        <f>100*O691/P691</f>
        <v>39</v>
      </c>
      <c r="R691" s="176"/>
      <c r="S691" s="481"/>
      <c r="T691" s="481"/>
      <c r="U691" s="793"/>
      <c r="V691" s="481"/>
      <c r="W691" s="710"/>
      <c r="X691" s="711"/>
      <c r="Y691" s="481"/>
      <c r="Z691" s="481"/>
      <c r="AA691" s="710"/>
      <c r="AB691" s="711"/>
      <c r="AC691" s="714"/>
      <c r="AD691" s="717"/>
      <c r="AE691" s="720"/>
      <c r="AF691" s="717"/>
      <c r="AG691" s="720"/>
      <c r="AH691" s="71"/>
      <c r="AI691" s="734"/>
      <c r="AJ691" s="736"/>
      <c r="AK691" s="195"/>
      <c r="AL691" s="195"/>
      <c r="AM691" s="195"/>
      <c r="AN691" s="195"/>
      <c r="AO691" s="195"/>
      <c r="AP691" s="195"/>
      <c r="AQ691" s="195"/>
      <c r="AR691" s="195"/>
      <c r="AS691" s="729"/>
      <c r="AT691" s="71"/>
      <c r="AU691" s="737"/>
      <c r="AV691" s="736"/>
      <c r="AW691" s="195"/>
      <c r="AX691" s="731" t="s">
        <v>165</v>
      </c>
      <c r="AY691" s="71">
        <v>0.39</v>
      </c>
      <c r="AZ691" s="742">
        <v>1</v>
      </c>
      <c r="BA691" s="736">
        <v>0.39</v>
      </c>
      <c r="BB691" s="751"/>
      <c r="BC691" s="753"/>
      <c r="BD691" s="751"/>
      <c r="BE691" s="736"/>
      <c r="BF691" s="195"/>
      <c r="BG691" s="195"/>
      <c r="BH691" s="195"/>
      <c r="BI691" s="195"/>
    </row>
    <row r="692" spans="1:57" s="195" customFormat="1" ht="12.75" customHeight="1">
      <c r="A692" s="549">
        <v>0.5</v>
      </c>
      <c r="B692" s="692" t="s">
        <v>655</v>
      </c>
      <c r="C692" s="757">
        <f>S692+W692+AA692+AE692+AI692+AM692+AQ692+AU692+AY692+BC692</f>
        <v>0.25</v>
      </c>
      <c r="D692" s="758">
        <f>T692+X692+AB692+AF692+AJ692+AN692+AR692+AV692+AZ692+BD692</f>
        <v>1</v>
      </c>
      <c r="E692" s="759">
        <f>100*(C692/D692)</f>
        <v>25</v>
      </c>
      <c r="F692" s="763"/>
      <c r="G692" s="764"/>
      <c r="H692" s="765"/>
      <c r="I692" s="771"/>
      <c r="J692" s="778"/>
      <c r="K692" s="781"/>
      <c r="L692" s="785"/>
      <c r="M692" s="788"/>
      <c r="N692" s="791"/>
      <c r="O692" s="506">
        <f>C692+F692+I692+L692</f>
        <v>0.25</v>
      </c>
      <c r="P692" s="480">
        <f>D692+G692+J692+M692</f>
        <v>1</v>
      </c>
      <c r="Q692" s="481">
        <f>100*O692/P692</f>
        <v>25</v>
      </c>
      <c r="R692" s="176"/>
      <c r="S692" s="481"/>
      <c r="T692" s="481"/>
      <c r="U692" s="793"/>
      <c r="V692" s="481"/>
      <c r="W692" s="710"/>
      <c r="X692" s="711"/>
      <c r="Y692" s="481"/>
      <c r="Z692" s="481"/>
      <c r="AA692" s="710"/>
      <c r="AB692" s="711"/>
      <c r="AC692" s="714"/>
      <c r="AD692" s="717"/>
      <c r="AE692" s="721"/>
      <c r="AF692" s="717"/>
      <c r="AG692" s="720"/>
      <c r="AH692" s="71"/>
      <c r="AI692" s="734"/>
      <c r="AJ692" s="736"/>
      <c r="AS692" s="729"/>
      <c r="AT692" s="71"/>
      <c r="AU692" s="737"/>
      <c r="AV692" s="736"/>
      <c r="AX692" s="729"/>
      <c r="AY692" s="71"/>
      <c r="AZ692" s="742"/>
      <c r="BA692" s="736"/>
      <c r="BB692" s="731" t="s">
        <v>165</v>
      </c>
      <c r="BC692" s="753">
        <v>0.25</v>
      </c>
      <c r="BD692" s="729">
        <v>1</v>
      </c>
      <c r="BE692" s="736">
        <v>0.25</v>
      </c>
    </row>
    <row r="693" spans="1:57" s="195" customFormat="1" ht="12.75" customHeight="1">
      <c r="A693" s="549">
        <v>0.5</v>
      </c>
      <c r="B693" s="696" t="s">
        <v>617</v>
      </c>
      <c r="C693" s="757">
        <f>S693+W693+AA693+AE693+AI693+AM693+AQ693+AU693+AY693+BC693</f>
        <v>0.41</v>
      </c>
      <c r="D693" s="758">
        <f>T693+X693+AB693+AF693+AJ693+AN693+AR693+AV693+AZ693+BD693</f>
        <v>1</v>
      </c>
      <c r="E693" s="759">
        <f>100*(C693/D693)</f>
        <v>41</v>
      </c>
      <c r="F693" s="763"/>
      <c r="G693" s="764"/>
      <c r="H693" s="765"/>
      <c r="I693" s="771"/>
      <c r="J693" s="778"/>
      <c r="K693" s="781"/>
      <c r="L693" s="785"/>
      <c r="M693" s="788"/>
      <c r="N693" s="791"/>
      <c r="O693" s="506">
        <f>C693+F693+I693+L693</f>
        <v>0.41</v>
      </c>
      <c r="P693" s="480">
        <f>D693+G693+J693+M693</f>
        <v>1</v>
      </c>
      <c r="Q693" s="481">
        <f>100*O693/P693</f>
        <v>41</v>
      </c>
      <c r="R693" s="176"/>
      <c r="S693" s="481"/>
      <c r="T693" s="481"/>
      <c r="U693" s="793"/>
      <c r="V693" s="481"/>
      <c r="W693" s="710"/>
      <c r="X693" s="711"/>
      <c r="Y693" s="481"/>
      <c r="Z693" s="481"/>
      <c r="AA693" s="710"/>
      <c r="AB693" s="711"/>
      <c r="AC693" s="714"/>
      <c r="AD693" s="717"/>
      <c r="AE693" s="720"/>
      <c r="AF693" s="717"/>
      <c r="AG693" s="720"/>
      <c r="AH693" s="71"/>
      <c r="AI693" s="734"/>
      <c r="AJ693" s="736"/>
      <c r="AS693" s="729"/>
      <c r="AT693" s="71"/>
      <c r="AU693" s="737"/>
      <c r="AV693" s="736"/>
      <c r="AX693" s="731" t="s">
        <v>165</v>
      </c>
      <c r="AY693" s="71">
        <v>0.41</v>
      </c>
      <c r="AZ693" s="742">
        <v>1</v>
      </c>
      <c r="BA693" s="736">
        <v>0.41</v>
      </c>
      <c r="BB693" s="729"/>
      <c r="BC693" s="753"/>
      <c r="BD693" s="729"/>
      <c r="BE693" s="736"/>
    </row>
    <row r="694" spans="1:61" s="193" customFormat="1" ht="12.75" customHeight="1">
      <c r="A694" s="549">
        <v>0.5</v>
      </c>
      <c r="B694" s="696" t="s">
        <v>618</v>
      </c>
      <c r="C694" s="757">
        <f>S694+W694+AA694+AE694+AI694+AM694+AQ694+AU694+AY694+BC694</f>
        <v>0.94</v>
      </c>
      <c r="D694" s="758">
        <f>T694+X694+AB694+AF694+AJ694+AN694+AR694+AV694+AZ694+BD694</f>
        <v>1</v>
      </c>
      <c r="E694" s="759">
        <f>100*(C694/D694)</f>
        <v>94</v>
      </c>
      <c r="F694" s="763"/>
      <c r="G694" s="764"/>
      <c r="H694" s="765"/>
      <c r="I694" s="771"/>
      <c r="J694" s="778"/>
      <c r="K694" s="781"/>
      <c r="L694" s="785"/>
      <c r="M694" s="788"/>
      <c r="N694" s="791"/>
      <c r="O694" s="506">
        <f>C694+F694+I694+L694</f>
        <v>0.94</v>
      </c>
      <c r="P694" s="480">
        <f>D694+G694+J694+M694</f>
        <v>1</v>
      </c>
      <c r="Q694" s="481">
        <f>100*O694/P694</f>
        <v>94</v>
      </c>
      <c r="R694" s="176"/>
      <c r="S694" s="481"/>
      <c r="T694" s="481"/>
      <c r="U694" s="793"/>
      <c r="V694" s="481"/>
      <c r="W694" s="710"/>
      <c r="X694" s="711"/>
      <c r="Y694" s="481"/>
      <c r="Z694" s="481"/>
      <c r="AA694" s="710"/>
      <c r="AB694" s="711"/>
      <c r="AC694" s="714"/>
      <c r="AD694" s="717"/>
      <c r="AE694" s="720"/>
      <c r="AF694" s="717"/>
      <c r="AG694" s="720"/>
      <c r="AH694" s="71"/>
      <c r="AI694" s="734"/>
      <c r="AJ694" s="736"/>
      <c r="AK694" s="195"/>
      <c r="AL694" s="195"/>
      <c r="AM694" s="195"/>
      <c r="AN694" s="195"/>
      <c r="AO694" s="195"/>
      <c r="AP694" s="195"/>
      <c r="AQ694" s="195"/>
      <c r="AR694" s="195"/>
      <c r="AS694" s="729"/>
      <c r="AT694" s="71"/>
      <c r="AU694" s="737"/>
      <c r="AV694" s="736"/>
      <c r="AW694" s="195"/>
      <c r="AX694" s="731" t="s">
        <v>165</v>
      </c>
      <c r="AY694" s="71">
        <v>0.94</v>
      </c>
      <c r="AZ694" s="742">
        <v>1</v>
      </c>
      <c r="BA694" s="736">
        <v>0.94</v>
      </c>
      <c r="BB694" s="729"/>
      <c r="BC694" s="753"/>
      <c r="BD694" s="729"/>
      <c r="BE694" s="736"/>
      <c r="BF694" s="195"/>
      <c r="BG694" s="195"/>
      <c r="BH694" s="195"/>
      <c r="BI694" s="195"/>
    </row>
    <row r="695" spans="1:58" s="187" customFormat="1" ht="12.75" customHeight="1">
      <c r="A695" s="549">
        <v>0.5</v>
      </c>
      <c r="B695" s="695" t="s">
        <v>113</v>
      </c>
      <c r="C695" s="757">
        <f>AE695+AI695+AM695+AQ695+AU695+AY695</f>
        <v>3.47</v>
      </c>
      <c r="D695" s="758">
        <f>AF695+AJ695+AN695+AR695+AV695+AZ695</f>
        <v>4</v>
      </c>
      <c r="E695" s="759">
        <f>100*(C695/D695)</f>
        <v>86.75</v>
      </c>
      <c r="F695" s="809">
        <v>0.06</v>
      </c>
      <c r="G695" s="810">
        <v>1</v>
      </c>
      <c r="H695" s="813">
        <f>100*(F695/G695)</f>
        <v>6</v>
      </c>
      <c r="I695" s="769"/>
      <c r="J695" s="777"/>
      <c r="K695" s="779"/>
      <c r="L695" s="784"/>
      <c r="M695" s="787"/>
      <c r="N695" s="790"/>
      <c r="O695" s="506">
        <f>C695+F695+I695+L695</f>
        <v>3.5300000000000002</v>
      </c>
      <c r="P695" s="480">
        <f>D695+G695+J695+M695</f>
        <v>5</v>
      </c>
      <c r="Q695" s="481">
        <f>100*O695/P695</f>
        <v>70.6</v>
      </c>
      <c r="R695" s="176"/>
      <c r="S695" s="481"/>
      <c r="T695" s="481"/>
      <c r="U695" s="793"/>
      <c r="V695" s="481"/>
      <c r="W695" s="710"/>
      <c r="X695" s="711"/>
      <c r="Y695" s="481"/>
      <c r="Z695" s="481"/>
      <c r="AA695" s="710"/>
      <c r="AB695" s="711"/>
      <c r="AC695" s="714"/>
      <c r="AD695" s="715"/>
      <c r="AE695" s="710"/>
      <c r="AF695" s="723"/>
      <c r="AG695" s="714"/>
      <c r="AH695" s="731" t="s">
        <v>165</v>
      </c>
      <c r="AI695" s="71">
        <v>0.93</v>
      </c>
      <c r="AJ695" s="72">
        <v>1</v>
      </c>
      <c r="AK695" s="73">
        <f>AI695/AJ695</f>
        <v>0.93</v>
      </c>
      <c r="AL695" s="731" t="s">
        <v>165</v>
      </c>
      <c r="AM695" s="71">
        <v>1</v>
      </c>
      <c r="AN695" s="72">
        <v>1</v>
      </c>
      <c r="AO695" s="73">
        <v>1</v>
      </c>
      <c r="AP695" s="731" t="s">
        <v>165</v>
      </c>
      <c r="AQ695" s="71">
        <v>0.72</v>
      </c>
      <c r="AR695" s="72">
        <v>1</v>
      </c>
      <c r="AS695" s="73">
        <v>0.72</v>
      </c>
      <c r="AT695" s="21"/>
      <c r="AU695" s="71"/>
      <c r="AV695" s="734"/>
      <c r="AW695" s="736"/>
      <c r="AX695" s="731" t="s">
        <v>165</v>
      </c>
      <c r="AY695" s="71">
        <v>0.82</v>
      </c>
      <c r="AZ695" s="742">
        <v>1</v>
      </c>
      <c r="BA695" s="73">
        <v>0.82</v>
      </c>
      <c r="BB695" s="733" t="s">
        <v>163</v>
      </c>
      <c r="BC695" s="753">
        <v>0.06</v>
      </c>
      <c r="BD695" s="754">
        <v>1</v>
      </c>
      <c r="BE695" s="73">
        <v>0.06</v>
      </c>
      <c r="BF695" s="100"/>
    </row>
    <row r="696" spans="1:61" s="188" customFormat="1" ht="12.75" customHeight="1">
      <c r="A696" s="694">
        <v>0.5</v>
      </c>
      <c r="B696" s="695" t="s">
        <v>282</v>
      </c>
      <c r="C696" s="757">
        <f>S696+W696+AA696+AE696+AI696+AM696+AQ696+AU696+AY696+BC696</f>
        <v>2.52</v>
      </c>
      <c r="D696" s="758">
        <f>T696+X696+AB696+AF696+AJ696+AN696+AR696+AV696+AZ696+BD696</f>
        <v>4</v>
      </c>
      <c r="E696" s="759">
        <f>100*(C696/D696)</f>
        <v>63</v>
      </c>
      <c r="F696" s="763"/>
      <c r="G696" s="764"/>
      <c r="H696" s="766"/>
      <c r="I696" s="769"/>
      <c r="J696" s="777"/>
      <c r="K696" s="779"/>
      <c r="L696" s="784"/>
      <c r="M696" s="787"/>
      <c r="N696" s="790"/>
      <c r="O696" s="506">
        <f>C696+F696+I696+L696</f>
        <v>2.52</v>
      </c>
      <c r="P696" s="480">
        <f>D696+G696+J696+M696</f>
        <v>4</v>
      </c>
      <c r="Q696" s="481">
        <f>100*O696/P696</f>
        <v>63</v>
      </c>
      <c r="R696" s="176"/>
      <c r="S696" s="481"/>
      <c r="T696" s="481"/>
      <c r="U696" s="793"/>
      <c r="V696" s="481"/>
      <c r="W696" s="710"/>
      <c r="X696" s="711"/>
      <c r="Y696" s="481"/>
      <c r="Z696" s="481"/>
      <c r="AA696" s="710"/>
      <c r="AB696" s="711"/>
      <c r="AC696" s="714"/>
      <c r="AD696" s="719" t="s">
        <v>165</v>
      </c>
      <c r="AE696" s="710">
        <v>0.76</v>
      </c>
      <c r="AF696" s="725">
        <v>1</v>
      </c>
      <c r="AG696" s="714">
        <f>AE696/AF696</f>
        <v>0.76</v>
      </c>
      <c r="AH696" s="731" t="s">
        <v>165</v>
      </c>
      <c r="AI696" s="71">
        <v>0.95</v>
      </c>
      <c r="AJ696" s="72">
        <v>1</v>
      </c>
      <c r="AK696" s="73">
        <f>AI696/AJ696</f>
        <v>0.95</v>
      </c>
      <c r="AL696" s="21"/>
      <c r="AM696" s="71"/>
      <c r="AN696" s="72"/>
      <c r="AO696" s="73"/>
      <c r="AP696" s="731" t="s">
        <v>165</v>
      </c>
      <c r="AQ696" s="71">
        <v>0.44</v>
      </c>
      <c r="AR696" s="72">
        <v>1</v>
      </c>
      <c r="AS696" s="73">
        <v>0.44</v>
      </c>
      <c r="AT696" s="21"/>
      <c r="AU696" s="71"/>
      <c r="AV696" s="734"/>
      <c r="AW696" s="736"/>
      <c r="AX696" s="731" t="s">
        <v>165</v>
      </c>
      <c r="AY696" s="71">
        <v>0.37</v>
      </c>
      <c r="AZ696" s="742">
        <v>1</v>
      </c>
      <c r="BA696" s="73">
        <v>0.37</v>
      </c>
      <c r="BB696" s="21"/>
      <c r="BC696" s="753"/>
      <c r="BD696" s="754"/>
      <c r="BE696" s="73"/>
      <c r="BF696" s="100"/>
      <c r="BG696" s="187"/>
      <c r="BH696" s="187"/>
      <c r="BI696" s="187"/>
    </row>
    <row r="697" spans="1:58" s="187" customFormat="1" ht="12.75" customHeight="1">
      <c r="A697" s="694">
        <v>0.5</v>
      </c>
      <c r="B697" s="692" t="s">
        <v>319</v>
      </c>
      <c r="C697" s="757">
        <f>S697+W697+AA697+AE697+AI697+AM697+AQ697+AU697+AY697+BC697</f>
        <v>2.5</v>
      </c>
      <c r="D697" s="758">
        <f>T697+X697+AB697+AF697+AJ697+AN697+AR697+AV697+AZ697+BD697</f>
        <v>5</v>
      </c>
      <c r="E697" s="759">
        <f>100*(C697/D697)</f>
        <v>50</v>
      </c>
      <c r="F697" s="763"/>
      <c r="G697" s="764"/>
      <c r="H697" s="766"/>
      <c r="I697" s="769"/>
      <c r="J697" s="777"/>
      <c r="K697" s="779"/>
      <c r="L697" s="784"/>
      <c r="M697" s="787"/>
      <c r="N697" s="790"/>
      <c r="O697" s="506">
        <f>C697+F697+I697+L697</f>
        <v>2.5</v>
      </c>
      <c r="P697" s="480">
        <f>D697+G697+J697+M697</f>
        <v>5</v>
      </c>
      <c r="Q697" s="481">
        <f>100*O697/P697</f>
        <v>50</v>
      </c>
      <c r="R697" s="176"/>
      <c r="S697" s="481"/>
      <c r="T697" s="481"/>
      <c r="U697" s="793"/>
      <c r="V697" s="481"/>
      <c r="W697" s="710"/>
      <c r="X697" s="711"/>
      <c r="Y697" s="481"/>
      <c r="Z697" s="481"/>
      <c r="AA697" s="710"/>
      <c r="AB697" s="711"/>
      <c r="AC697" s="714"/>
      <c r="AD697" s="715"/>
      <c r="AE697" s="710"/>
      <c r="AF697" s="723"/>
      <c r="AG697" s="714"/>
      <c r="AH697" s="731" t="s">
        <v>165</v>
      </c>
      <c r="AI697" s="71">
        <v>2.13</v>
      </c>
      <c r="AJ697" s="72">
        <v>4</v>
      </c>
      <c r="AK697" s="73">
        <f>AI697/AJ697</f>
        <v>0.5325</v>
      </c>
      <c r="AL697" s="731" t="s">
        <v>165</v>
      </c>
      <c r="AM697" s="71">
        <v>0.37</v>
      </c>
      <c r="AN697" s="72">
        <v>1</v>
      </c>
      <c r="AO697" s="73">
        <f>AM697</f>
        <v>0.37</v>
      </c>
      <c r="AP697" s="29"/>
      <c r="AQ697" s="71"/>
      <c r="AR697" s="72"/>
      <c r="AS697" s="73"/>
      <c r="AT697" s="21"/>
      <c r="AU697" s="71"/>
      <c r="AV697" s="72"/>
      <c r="AW697" s="73"/>
      <c r="AX697" s="29"/>
      <c r="AY697" s="748"/>
      <c r="AZ697" s="742"/>
      <c r="BA697" s="73"/>
      <c r="BB697" s="29"/>
      <c r="BC697" s="744"/>
      <c r="BD697" s="754"/>
      <c r="BE697" s="73"/>
      <c r="BF697" s="100"/>
    </row>
    <row r="698" spans="1:61" s="193" customFormat="1" ht="12.75" customHeight="1">
      <c r="A698" s="549">
        <v>0.5</v>
      </c>
      <c r="B698" s="692" t="s">
        <v>656</v>
      </c>
      <c r="C698" s="757">
        <f>S698+W698+AA698+AE698+AI698+AM698+AQ698+AU698+AY698+BC698</f>
        <v>0.5</v>
      </c>
      <c r="D698" s="758">
        <f>T698+X698+AB698+AF698+AJ698+AN698+AR698+AV698+AZ698+BD698</f>
        <v>1</v>
      </c>
      <c r="E698" s="759">
        <f>100*(C698/D698)</f>
        <v>50</v>
      </c>
      <c r="F698" s="763"/>
      <c r="G698" s="764"/>
      <c r="H698" s="765"/>
      <c r="I698" s="771"/>
      <c r="J698" s="778"/>
      <c r="K698" s="781"/>
      <c r="L698" s="785"/>
      <c r="M698" s="788"/>
      <c r="N698" s="791"/>
      <c r="O698" s="506">
        <f>C698+F698+I698+L698</f>
        <v>0.5</v>
      </c>
      <c r="P698" s="480">
        <f>D698+G698+J698+M698</f>
        <v>1</v>
      </c>
      <c r="Q698" s="481">
        <f>100*O698/P698</f>
        <v>50</v>
      </c>
      <c r="R698" s="176"/>
      <c r="S698" s="481"/>
      <c r="T698" s="481"/>
      <c r="U698" s="793"/>
      <c r="V698" s="481"/>
      <c r="W698" s="710"/>
      <c r="X698" s="711"/>
      <c r="Y698" s="481"/>
      <c r="Z698" s="481"/>
      <c r="AA698" s="710"/>
      <c r="AB698" s="711"/>
      <c r="AC698" s="714"/>
      <c r="AD698" s="717"/>
      <c r="AE698" s="720"/>
      <c r="AF698" s="717"/>
      <c r="AG698" s="720"/>
      <c r="AH698" s="71"/>
      <c r="AI698" s="734"/>
      <c r="AJ698" s="736"/>
      <c r="AK698" s="195"/>
      <c r="AL698" s="195"/>
      <c r="AM698" s="195"/>
      <c r="AN698" s="195"/>
      <c r="AO698" s="195"/>
      <c r="AP698" s="195"/>
      <c r="AQ698" s="195"/>
      <c r="AR698" s="195"/>
      <c r="AS698" s="729"/>
      <c r="AT698" s="71"/>
      <c r="AU698" s="737"/>
      <c r="AV698" s="736"/>
      <c r="AW698" s="195"/>
      <c r="AX698" s="729"/>
      <c r="AY698" s="71"/>
      <c r="AZ698" s="600"/>
      <c r="BA698" s="736"/>
      <c r="BB698" s="731" t="s">
        <v>165</v>
      </c>
      <c r="BC698" s="753">
        <v>0.5</v>
      </c>
      <c r="BD698" s="729">
        <v>1</v>
      </c>
      <c r="BE698" s="736">
        <v>0.5</v>
      </c>
      <c r="BF698" s="195"/>
      <c r="BG698" s="195"/>
      <c r="BH698" s="195"/>
      <c r="BI698" s="195"/>
    </row>
    <row r="699" spans="1:58" s="187" customFormat="1" ht="12.75" customHeight="1">
      <c r="A699" s="694">
        <v>0.5</v>
      </c>
      <c r="B699" s="692" t="s">
        <v>118</v>
      </c>
      <c r="C699" s="757">
        <f>S699+W699+AA699+AE699+AI699+AM699+AQ699+AU699+AY699+BC699</f>
        <v>1.3900000000000001</v>
      </c>
      <c r="D699" s="758">
        <f>T699+X699+AB699+AF699+AJ699+AN699+AR699+AV699+AZ699+BD699</f>
        <v>2</v>
      </c>
      <c r="E699" s="759">
        <f>100*(C699/D699)</f>
        <v>69.5</v>
      </c>
      <c r="F699" s="763"/>
      <c r="G699" s="764"/>
      <c r="H699" s="766"/>
      <c r="I699" s="769"/>
      <c r="J699" s="777"/>
      <c r="K699" s="779"/>
      <c r="L699" s="784"/>
      <c r="M699" s="787"/>
      <c r="N699" s="790"/>
      <c r="O699" s="506">
        <f>C699+F699+I699+L699</f>
        <v>1.3900000000000001</v>
      </c>
      <c r="P699" s="480">
        <f>D699+G699+J699+M699</f>
        <v>2</v>
      </c>
      <c r="Q699" s="481">
        <f>100*O699/P699</f>
        <v>69.5</v>
      </c>
      <c r="R699" s="176"/>
      <c r="S699" s="481"/>
      <c r="T699" s="481"/>
      <c r="U699" s="793"/>
      <c r="V699" s="481"/>
      <c r="W699" s="710"/>
      <c r="X699" s="711"/>
      <c r="Y699" s="481"/>
      <c r="Z699" s="481"/>
      <c r="AA699" s="710"/>
      <c r="AB699" s="711"/>
      <c r="AC699" s="714"/>
      <c r="AD699" s="715"/>
      <c r="AE699" s="710"/>
      <c r="AF699" s="723"/>
      <c r="AG699" s="714"/>
      <c r="AH699" s="21"/>
      <c r="AI699" s="71"/>
      <c r="AJ699" s="72"/>
      <c r="AK699" s="73"/>
      <c r="AL699" s="731" t="s">
        <v>165</v>
      </c>
      <c r="AM699" s="71">
        <v>0.8</v>
      </c>
      <c r="AN699" s="72">
        <v>1</v>
      </c>
      <c r="AO699" s="73">
        <f>AM699</f>
        <v>0.8</v>
      </c>
      <c r="AP699" s="731" t="s">
        <v>165</v>
      </c>
      <c r="AQ699" s="71">
        <v>0.59</v>
      </c>
      <c r="AR699" s="72">
        <v>1</v>
      </c>
      <c r="AS699" s="73">
        <v>0.59</v>
      </c>
      <c r="AT699" s="21"/>
      <c r="AU699" s="71"/>
      <c r="AV699" s="734"/>
      <c r="AW699" s="736"/>
      <c r="AX699" s="21"/>
      <c r="AY699" s="748"/>
      <c r="AZ699" s="742"/>
      <c r="BA699" s="73"/>
      <c r="BB699" s="21"/>
      <c r="BC699" s="753"/>
      <c r="BD699" s="754"/>
      <c r="BE699" s="73"/>
      <c r="BF699" s="100"/>
    </row>
    <row r="700" spans="1:58" s="187" customFormat="1" ht="12.75" customHeight="1">
      <c r="A700" s="549">
        <v>0.5</v>
      </c>
      <c r="B700" s="696" t="s">
        <v>283</v>
      </c>
      <c r="C700" s="757">
        <f>S700+W700+AA700+AE700+AI700+AM700+AQ700+AU700+AY700+BC700</f>
        <v>5.680000000000001</v>
      </c>
      <c r="D700" s="758">
        <f>T700+X700+AB700+AF700+AJ700+AN700+AR700+AV700+AZ700+BD700</f>
        <v>7</v>
      </c>
      <c r="E700" s="759">
        <f>100*(C700/D700)</f>
        <v>81.14285714285715</v>
      </c>
      <c r="F700" s="763"/>
      <c r="G700" s="764"/>
      <c r="H700" s="766"/>
      <c r="I700" s="769"/>
      <c r="J700" s="777"/>
      <c r="K700" s="779"/>
      <c r="L700" s="784"/>
      <c r="M700" s="787"/>
      <c r="N700" s="790"/>
      <c r="O700" s="506">
        <f>C700+F700+I700+L700</f>
        <v>5.680000000000001</v>
      </c>
      <c r="P700" s="480">
        <f>D700+G700+J700+M700</f>
        <v>7</v>
      </c>
      <c r="Q700" s="481">
        <f>100*O700/P700</f>
        <v>81.14285714285715</v>
      </c>
      <c r="R700" s="176"/>
      <c r="S700" s="481"/>
      <c r="T700" s="481"/>
      <c r="U700" s="793"/>
      <c r="V700" s="481"/>
      <c r="W700" s="710"/>
      <c r="X700" s="711"/>
      <c r="Y700" s="481"/>
      <c r="Z700" s="481"/>
      <c r="AA700" s="710"/>
      <c r="AB700" s="711"/>
      <c r="AC700" s="714"/>
      <c r="AD700" s="716"/>
      <c r="AE700" s="710"/>
      <c r="AF700" s="723"/>
      <c r="AG700" s="714"/>
      <c r="AH700" s="731" t="s">
        <v>165</v>
      </c>
      <c r="AI700" s="71">
        <v>1.38</v>
      </c>
      <c r="AJ700" s="72">
        <v>2</v>
      </c>
      <c r="AK700" s="73">
        <f>AI700/AJ700</f>
        <v>0.69</v>
      </c>
      <c r="AL700" s="728"/>
      <c r="AM700" s="71"/>
      <c r="AN700" s="72"/>
      <c r="AO700" s="73"/>
      <c r="AP700" s="21"/>
      <c r="AQ700" s="71"/>
      <c r="AR700" s="72"/>
      <c r="AS700" s="73"/>
      <c r="AT700" s="21"/>
      <c r="AU700" s="71"/>
      <c r="AV700" s="72"/>
      <c r="AW700" s="73"/>
      <c r="AX700" s="731" t="s">
        <v>165</v>
      </c>
      <c r="AY700" s="71">
        <v>3.35</v>
      </c>
      <c r="AZ700" s="742">
        <v>4</v>
      </c>
      <c r="BA700" s="73">
        <v>0.84</v>
      </c>
      <c r="BB700" s="731" t="s">
        <v>165</v>
      </c>
      <c r="BC700" s="753">
        <v>0.95</v>
      </c>
      <c r="BD700" s="754">
        <v>1</v>
      </c>
      <c r="BE700" s="73">
        <v>0.95</v>
      </c>
      <c r="BF700" s="100"/>
    </row>
    <row r="701" spans="1:57" s="195" customFormat="1" ht="12.75" customHeight="1">
      <c r="A701" s="549">
        <v>0.5</v>
      </c>
      <c r="B701" s="692" t="s">
        <v>657</v>
      </c>
      <c r="C701" s="757">
        <f>S701+W701+AA701+AE701+AI701+AM701+AQ701+AU701+AY701+BC701</f>
        <v>0.64</v>
      </c>
      <c r="D701" s="758">
        <f>T701+X701+AB701+AF701+AJ701+AN701+AR701+AV701+AZ701+BD701</f>
        <v>1</v>
      </c>
      <c r="E701" s="759">
        <f>100*(C701/D701)</f>
        <v>64</v>
      </c>
      <c r="F701" s="763"/>
      <c r="G701" s="764"/>
      <c r="H701" s="765"/>
      <c r="I701" s="771"/>
      <c r="J701" s="778"/>
      <c r="K701" s="781"/>
      <c r="L701" s="785"/>
      <c r="M701" s="788"/>
      <c r="N701" s="791"/>
      <c r="O701" s="506">
        <f>C701+F701+I701+L701</f>
        <v>0.64</v>
      </c>
      <c r="P701" s="480">
        <f>D701+G701+J701+M701</f>
        <v>1</v>
      </c>
      <c r="Q701" s="481">
        <f>100*O701/P701</f>
        <v>64</v>
      </c>
      <c r="R701" s="176"/>
      <c r="S701" s="481"/>
      <c r="T701" s="481"/>
      <c r="U701" s="793"/>
      <c r="V701" s="481"/>
      <c r="W701" s="710"/>
      <c r="X701" s="711"/>
      <c r="Y701" s="481"/>
      <c r="Z701" s="481"/>
      <c r="AA701" s="710"/>
      <c r="AB701" s="711"/>
      <c r="AC701" s="714"/>
      <c r="AD701" s="717"/>
      <c r="AE701" s="720"/>
      <c r="AF701" s="717"/>
      <c r="AG701" s="720"/>
      <c r="AH701" s="71"/>
      <c r="AI701" s="734"/>
      <c r="AJ701" s="736"/>
      <c r="AS701" s="729"/>
      <c r="AT701" s="71"/>
      <c r="AU701" s="737"/>
      <c r="AV701" s="736"/>
      <c r="AX701" s="729"/>
      <c r="AY701" s="71"/>
      <c r="AZ701" s="742"/>
      <c r="BA701" s="736"/>
      <c r="BB701" s="731" t="s">
        <v>165</v>
      </c>
      <c r="BC701" s="753">
        <v>0.64</v>
      </c>
      <c r="BD701" s="729">
        <v>1</v>
      </c>
      <c r="BE701" s="736">
        <v>0.64</v>
      </c>
    </row>
    <row r="702" spans="1:56" s="195" customFormat="1" ht="12.75" customHeight="1">
      <c r="A702" s="549">
        <v>0.5</v>
      </c>
      <c r="B702" s="692" t="s">
        <v>582</v>
      </c>
      <c r="C702" s="757">
        <f>S702+W702+AA702+AE702+AI702+AM702+AQ702+AU702+AY702+BC702</f>
        <v>0.55</v>
      </c>
      <c r="D702" s="758">
        <f>T702+X702+AB702+AF702+AJ702+AN702+AR702+AV702+AZ702+BD702</f>
        <v>1</v>
      </c>
      <c r="E702" s="759">
        <f>100*(C702/D702)</f>
        <v>55.00000000000001</v>
      </c>
      <c r="F702" s="763"/>
      <c r="G702" s="764"/>
      <c r="H702" s="765"/>
      <c r="I702" s="768"/>
      <c r="J702" s="776"/>
      <c r="K702" s="768"/>
      <c r="L702" s="768"/>
      <c r="M702" s="786"/>
      <c r="N702" s="768"/>
      <c r="O702" s="506">
        <f>C702+F702+I702+L702</f>
        <v>0.55</v>
      </c>
      <c r="P702" s="480">
        <f>D702+G702+J702+M702</f>
        <v>1</v>
      </c>
      <c r="Q702" s="481">
        <f>100*O702/P702</f>
        <v>55.00000000000001</v>
      </c>
      <c r="R702" s="176"/>
      <c r="S702" s="481"/>
      <c r="T702" s="481"/>
      <c r="U702" s="793"/>
      <c r="V702" s="481"/>
      <c r="W702" s="710"/>
      <c r="X702" s="711"/>
      <c r="Y702" s="481"/>
      <c r="Z702" s="481"/>
      <c r="AA702" s="710"/>
      <c r="AB702" s="711"/>
      <c r="AC702" s="714"/>
      <c r="AD702" s="193"/>
      <c r="AE702" s="193"/>
      <c r="AF702" s="209"/>
      <c r="AG702" s="726"/>
      <c r="AH702" s="729"/>
      <c r="AI702" s="71"/>
      <c r="AJ702" s="734"/>
      <c r="AK702" s="736"/>
      <c r="AL702" s="729"/>
      <c r="AM702" s="71"/>
      <c r="AN702" s="734"/>
      <c r="AO702" s="736"/>
      <c r="AP702" s="729"/>
      <c r="AQ702" s="71"/>
      <c r="AR702" s="734"/>
      <c r="AS702" s="736"/>
      <c r="AT702" s="731" t="s">
        <v>165</v>
      </c>
      <c r="AU702" s="71">
        <v>0.55</v>
      </c>
      <c r="AV702" s="734">
        <v>1</v>
      </c>
      <c r="AW702" s="736">
        <v>0.55</v>
      </c>
      <c r="AZ702" s="749"/>
      <c r="BD702" s="205"/>
    </row>
    <row r="703" spans="1:61" s="193" customFormat="1" ht="12.75" customHeight="1">
      <c r="A703" s="549">
        <v>0.5</v>
      </c>
      <c r="B703" s="692" t="s">
        <v>561</v>
      </c>
      <c r="C703" s="757">
        <f>S703+W703+AA703+AE703+AI703+AM703+AQ703+AU703+AY703+BC703</f>
        <v>0.67</v>
      </c>
      <c r="D703" s="758">
        <f>T703+X703+AB703+AF703+AJ703+AN703+AR703+AV703+AZ703+BD703</f>
        <v>1</v>
      </c>
      <c r="E703" s="759">
        <f>100*(C703/D703)</f>
        <v>67</v>
      </c>
      <c r="F703" s="763"/>
      <c r="G703" s="764"/>
      <c r="H703" s="765"/>
      <c r="I703" s="768"/>
      <c r="J703" s="776"/>
      <c r="K703" s="768"/>
      <c r="L703" s="768"/>
      <c r="M703" s="786"/>
      <c r="N703" s="768"/>
      <c r="O703" s="506">
        <f>C703+F703+I703+L703</f>
        <v>0.67</v>
      </c>
      <c r="P703" s="480">
        <f>D703+G703+J703+M703</f>
        <v>1</v>
      </c>
      <c r="Q703" s="481">
        <f>100*O703/P703</f>
        <v>67</v>
      </c>
      <c r="R703" s="176"/>
      <c r="S703" s="481"/>
      <c r="T703" s="481"/>
      <c r="U703" s="793"/>
      <c r="V703" s="481"/>
      <c r="W703" s="710"/>
      <c r="X703" s="711"/>
      <c r="Y703" s="481"/>
      <c r="Z703" s="481"/>
      <c r="AA703" s="710"/>
      <c r="AB703" s="711"/>
      <c r="AC703" s="714"/>
      <c r="AF703" s="209"/>
      <c r="AG703" s="726"/>
      <c r="AH703" s="729"/>
      <c r="AI703" s="71"/>
      <c r="AJ703" s="734"/>
      <c r="AK703" s="736"/>
      <c r="AL703" s="729"/>
      <c r="AM703" s="71"/>
      <c r="AN703" s="734"/>
      <c r="AO703" s="736"/>
      <c r="AP703" s="731" t="s">
        <v>165</v>
      </c>
      <c r="AQ703" s="71">
        <v>0.67</v>
      </c>
      <c r="AR703" s="734">
        <v>1</v>
      </c>
      <c r="AS703" s="736">
        <v>0.67</v>
      </c>
      <c r="AT703" s="729"/>
      <c r="AU703" s="71"/>
      <c r="AV703" s="734"/>
      <c r="AW703" s="736"/>
      <c r="AX703" s="195"/>
      <c r="AY703" s="195"/>
      <c r="AZ703" s="749"/>
      <c r="BA703" s="195"/>
      <c r="BB703" s="195"/>
      <c r="BC703" s="195"/>
      <c r="BD703" s="205"/>
      <c r="BE703" s="195"/>
      <c r="BF703" s="195"/>
      <c r="BG703" s="195"/>
      <c r="BH703" s="195"/>
      <c r="BI703" s="195"/>
    </row>
    <row r="704" spans="1:61" s="193" customFormat="1" ht="12.75" customHeight="1">
      <c r="A704" s="549">
        <v>0.5</v>
      </c>
      <c r="B704" s="692" t="s">
        <v>562</v>
      </c>
      <c r="C704" s="757">
        <f>S704+W704+AA704+AE704+AI704+AM704+AQ704+AU704+AY704+BC704</f>
        <v>0.85</v>
      </c>
      <c r="D704" s="758">
        <f>T704+X704+AB704+AF704+AJ704+AN704+AR704+AV704+AZ704+BD704</f>
        <v>1</v>
      </c>
      <c r="E704" s="759">
        <f>100*(C704/D704)</f>
        <v>85</v>
      </c>
      <c r="F704" s="763"/>
      <c r="G704" s="764"/>
      <c r="H704" s="765"/>
      <c r="I704" s="768"/>
      <c r="J704" s="776"/>
      <c r="K704" s="768"/>
      <c r="L704" s="768"/>
      <c r="M704" s="786"/>
      <c r="N704" s="768"/>
      <c r="O704" s="506">
        <f>C704+F704+I704+L704</f>
        <v>0.85</v>
      </c>
      <c r="P704" s="480">
        <f>D704+G704+J704+M704</f>
        <v>1</v>
      </c>
      <c r="Q704" s="481">
        <f>100*O704/P704</f>
        <v>85</v>
      </c>
      <c r="R704" s="176"/>
      <c r="S704" s="481"/>
      <c r="T704" s="481"/>
      <c r="U704" s="793"/>
      <c r="V704" s="481"/>
      <c r="W704" s="710"/>
      <c r="X704" s="711"/>
      <c r="Y704" s="481"/>
      <c r="Z704" s="481"/>
      <c r="AA704" s="710"/>
      <c r="AB704" s="711"/>
      <c r="AC704" s="714"/>
      <c r="AF704" s="209"/>
      <c r="AG704" s="726"/>
      <c r="AH704" s="729"/>
      <c r="AI704" s="71"/>
      <c r="AJ704" s="734"/>
      <c r="AK704" s="736"/>
      <c r="AL704" s="729"/>
      <c r="AM704" s="71"/>
      <c r="AN704" s="734"/>
      <c r="AO704" s="736"/>
      <c r="AP704" s="731" t="s">
        <v>165</v>
      </c>
      <c r="AQ704" s="71">
        <v>0.85</v>
      </c>
      <c r="AR704" s="734">
        <v>1</v>
      </c>
      <c r="AS704" s="736">
        <v>0.85</v>
      </c>
      <c r="AT704" s="729"/>
      <c r="AU704" s="71"/>
      <c r="AV704" s="734"/>
      <c r="AW704" s="736"/>
      <c r="AX704" s="195"/>
      <c r="AY704" s="195"/>
      <c r="AZ704" s="749"/>
      <c r="BA704" s="195"/>
      <c r="BB704" s="195"/>
      <c r="BC704" s="195"/>
      <c r="BD704" s="205"/>
      <c r="BE704" s="195"/>
      <c r="BF704" s="195"/>
      <c r="BG704" s="195"/>
      <c r="BH704" s="195"/>
      <c r="BI704" s="195"/>
    </row>
    <row r="705" spans="1:56" s="195" customFormat="1" ht="12.75" customHeight="1">
      <c r="A705" s="549">
        <v>0.5</v>
      </c>
      <c r="B705" s="692" t="s">
        <v>563</v>
      </c>
      <c r="C705" s="757">
        <f>S705+W705+AA705+AE705+AI705+AM705+AQ705+AU705+AY705+BC705</f>
        <v>0.89</v>
      </c>
      <c r="D705" s="758">
        <f>T705+X705+AB705+AF705+AJ705+AN705+AR705+AV705+AZ705+BD705</f>
        <v>1</v>
      </c>
      <c r="E705" s="759">
        <f>100*(C705/D705)</f>
        <v>89</v>
      </c>
      <c r="F705" s="763"/>
      <c r="G705" s="764"/>
      <c r="H705" s="765"/>
      <c r="I705" s="768"/>
      <c r="J705" s="776"/>
      <c r="K705" s="768"/>
      <c r="L705" s="768"/>
      <c r="M705" s="786"/>
      <c r="N705" s="768"/>
      <c r="O705" s="506">
        <f>C705+F705+I705+L705</f>
        <v>0.89</v>
      </c>
      <c r="P705" s="480">
        <f>D705+G705+J705+M705</f>
        <v>1</v>
      </c>
      <c r="Q705" s="481">
        <f>100*O705/P705</f>
        <v>89</v>
      </c>
      <c r="R705" s="176"/>
      <c r="S705" s="481"/>
      <c r="T705" s="481"/>
      <c r="U705" s="793"/>
      <c r="V705" s="481"/>
      <c r="W705" s="710"/>
      <c r="X705" s="711"/>
      <c r="Y705" s="481"/>
      <c r="Z705" s="481"/>
      <c r="AA705" s="710"/>
      <c r="AB705" s="711"/>
      <c r="AC705" s="714"/>
      <c r="AD705" s="193"/>
      <c r="AE705" s="193"/>
      <c r="AF705" s="209"/>
      <c r="AG705" s="726"/>
      <c r="AH705" s="729"/>
      <c r="AI705" s="71"/>
      <c r="AJ705" s="734"/>
      <c r="AK705" s="736"/>
      <c r="AL705" s="729"/>
      <c r="AM705" s="71"/>
      <c r="AN705" s="734"/>
      <c r="AO705" s="736"/>
      <c r="AP705" s="731" t="s">
        <v>165</v>
      </c>
      <c r="AQ705" s="71">
        <v>0.89</v>
      </c>
      <c r="AR705" s="734">
        <v>1</v>
      </c>
      <c r="AS705" s="736">
        <v>0.89</v>
      </c>
      <c r="AT705" s="729"/>
      <c r="AU705" s="71"/>
      <c r="AV705" s="734"/>
      <c r="AW705" s="736"/>
      <c r="AZ705" s="749"/>
      <c r="BD705" s="205"/>
    </row>
    <row r="706" spans="1:61" s="188" customFormat="1" ht="12.75" customHeight="1">
      <c r="A706" s="549">
        <v>0.5</v>
      </c>
      <c r="B706" s="695" t="s">
        <v>128</v>
      </c>
      <c r="C706" s="757">
        <f>S706+W706+AA706+AE706+AI706+AM706+AQ706+AU706+AY706+BC706</f>
        <v>1.18</v>
      </c>
      <c r="D706" s="758">
        <f>T706+X706+AB706+AF706+AJ706+AN706+AR706+AV706+AZ706+BD706</f>
        <v>4</v>
      </c>
      <c r="E706" s="759">
        <f>100*(C706/D706)</f>
        <v>29.5</v>
      </c>
      <c r="F706" s="763"/>
      <c r="G706" s="764"/>
      <c r="H706" s="766"/>
      <c r="I706" s="769"/>
      <c r="J706" s="777"/>
      <c r="K706" s="779"/>
      <c r="L706" s="784"/>
      <c r="M706" s="787"/>
      <c r="N706" s="790"/>
      <c r="O706" s="506">
        <f>C706+F706+I706+L706</f>
        <v>1.18</v>
      </c>
      <c r="P706" s="480">
        <f>D706+G706+J706+M706</f>
        <v>4</v>
      </c>
      <c r="Q706" s="481">
        <f>100*O706/P706</f>
        <v>29.5</v>
      </c>
      <c r="R706" s="176"/>
      <c r="S706" s="481"/>
      <c r="T706" s="481"/>
      <c r="U706" s="793"/>
      <c r="V706" s="481"/>
      <c r="W706" s="710"/>
      <c r="X706" s="711"/>
      <c r="Y706" s="481"/>
      <c r="Z706" s="481"/>
      <c r="AA706" s="710"/>
      <c r="AB706" s="711"/>
      <c r="AC706" s="714"/>
      <c r="AD706" s="715"/>
      <c r="AE706" s="710"/>
      <c r="AF706" s="723"/>
      <c r="AG706" s="714"/>
      <c r="AH706" s="21"/>
      <c r="AI706" s="71"/>
      <c r="AJ706" s="72"/>
      <c r="AK706" s="73"/>
      <c r="AL706" s="21"/>
      <c r="AM706" s="71"/>
      <c r="AN706" s="72"/>
      <c r="AO706" s="73"/>
      <c r="AP706" s="731" t="s">
        <v>165</v>
      </c>
      <c r="AQ706" s="71">
        <v>0.43</v>
      </c>
      <c r="AR706" s="72">
        <v>1</v>
      </c>
      <c r="AS706" s="73">
        <v>0.43</v>
      </c>
      <c r="AT706" s="21"/>
      <c r="AU706" s="71"/>
      <c r="AV706" s="72"/>
      <c r="AW706" s="73"/>
      <c r="AX706" s="731" t="s">
        <v>165</v>
      </c>
      <c r="AY706" s="71">
        <v>0.75</v>
      </c>
      <c r="AZ706" s="742">
        <v>3</v>
      </c>
      <c r="BA706" s="73">
        <v>0.25</v>
      </c>
      <c r="BB706" s="21"/>
      <c r="BC706" s="753"/>
      <c r="BD706" s="754"/>
      <c r="BE706" s="73"/>
      <c r="BF706" s="100"/>
      <c r="BG706" s="187"/>
      <c r="BH706" s="187"/>
      <c r="BI706" s="187"/>
    </row>
    <row r="707" spans="1:56" s="195" customFormat="1" ht="12.75" customHeight="1">
      <c r="A707" s="549">
        <v>0.5</v>
      </c>
      <c r="B707" s="692" t="s">
        <v>564</v>
      </c>
      <c r="C707" s="757">
        <f>S707+W707+AA707+AE707+AI707+AM707+AQ707+AU707+AY707+BC707</f>
        <v>0.16</v>
      </c>
      <c r="D707" s="758">
        <f>T707+X707+AB707+AF707+AJ707+AN707+AR707+AV707+AZ707+BD707</f>
        <v>1</v>
      </c>
      <c r="E707" s="759">
        <f>100*(C707/D707)</f>
        <v>16</v>
      </c>
      <c r="F707" s="763"/>
      <c r="G707" s="764"/>
      <c r="H707" s="765"/>
      <c r="I707" s="768"/>
      <c r="J707" s="776"/>
      <c r="K707" s="768"/>
      <c r="L707" s="768"/>
      <c r="M707" s="786"/>
      <c r="N707" s="768"/>
      <c r="O707" s="506">
        <f>C707+F707+I707+L707</f>
        <v>0.16</v>
      </c>
      <c r="P707" s="480">
        <f>D707+G707+J707+M707</f>
        <v>1</v>
      </c>
      <c r="Q707" s="481">
        <f>100*O707/P707</f>
        <v>16</v>
      </c>
      <c r="R707" s="176"/>
      <c r="S707" s="481"/>
      <c r="T707" s="481"/>
      <c r="U707" s="793"/>
      <c r="V707" s="481"/>
      <c r="W707" s="710"/>
      <c r="X707" s="711"/>
      <c r="Y707" s="481"/>
      <c r="Z707" s="481"/>
      <c r="AA707" s="710"/>
      <c r="AB707" s="711"/>
      <c r="AC707" s="714"/>
      <c r="AD707" s="193"/>
      <c r="AE707" s="193"/>
      <c r="AF707" s="209"/>
      <c r="AG707" s="726"/>
      <c r="AH707" s="729"/>
      <c r="AI707" s="71"/>
      <c r="AJ707" s="734"/>
      <c r="AK707" s="736"/>
      <c r="AL707" s="729"/>
      <c r="AM707" s="71"/>
      <c r="AN707" s="734"/>
      <c r="AO707" s="736"/>
      <c r="AP707" s="731" t="s">
        <v>165</v>
      </c>
      <c r="AQ707" s="71">
        <v>0.16</v>
      </c>
      <c r="AR707" s="734">
        <v>1</v>
      </c>
      <c r="AS707" s="736">
        <v>0.16</v>
      </c>
      <c r="AT707" s="729"/>
      <c r="AU707" s="71"/>
      <c r="AV707" s="734"/>
      <c r="AW707" s="736"/>
      <c r="AZ707" s="749"/>
      <c r="BD707" s="205"/>
    </row>
    <row r="708" spans="1:61" s="193" customFormat="1" ht="12.75" customHeight="1">
      <c r="A708" s="549">
        <v>0.5</v>
      </c>
      <c r="B708" s="692" t="s">
        <v>658</v>
      </c>
      <c r="C708" s="757">
        <f>S708+W708+AA708+AE708+AI708+AM708+AQ708+AU708+AY708+BC708</f>
        <v>0.42</v>
      </c>
      <c r="D708" s="758">
        <f>T708+X708+AB708+AF708+AJ708+AN708+AR708+AV708+AZ708+BD708</f>
        <v>1</v>
      </c>
      <c r="E708" s="759">
        <f>100*(C708/D708)</f>
        <v>42</v>
      </c>
      <c r="F708" s="763"/>
      <c r="G708" s="764"/>
      <c r="H708" s="766"/>
      <c r="I708" s="771"/>
      <c r="J708" s="778"/>
      <c r="K708" s="781"/>
      <c r="L708" s="785"/>
      <c r="M708" s="788"/>
      <c r="N708" s="791"/>
      <c r="O708" s="506">
        <f>C708+F708+I708+L708</f>
        <v>0.42</v>
      </c>
      <c r="P708" s="480">
        <f>D708+G708+J708+M708</f>
        <v>1</v>
      </c>
      <c r="Q708" s="481">
        <f>100*O708/P708</f>
        <v>42</v>
      </c>
      <c r="R708" s="176"/>
      <c r="S708" s="481"/>
      <c r="T708" s="481"/>
      <c r="U708" s="793"/>
      <c r="V708" s="481"/>
      <c r="W708" s="710"/>
      <c r="X708" s="711"/>
      <c r="Y708" s="481"/>
      <c r="Z708" s="481"/>
      <c r="AA708" s="710"/>
      <c r="AB708" s="711"/>
      <c r="AC708" s="714"/>
      <c r="AD708" s="717"/>
      <c r="AE708" s="721"/>
      <c r="AF708" s="717"/>
      <c r="AG708" s="720"/>
      <c r="AH708" s="71"/>
      <c r="AI708" s="734"/>
      <c r="AJ708" s="736"/>
      <c r="AK708" s="195"/>
      <c r="AL708" s="195"/>
      <c r="AM708" s="195"/>
      <c r="AN708" s="195"/>
      <c r="AO708" s="195"/>
      <c r="AP708" s="195"/>
      <c r="AQ708" s="195"/>
      <c r="AR708" s="195"/>
      <c r="AS708" s="729"/>
      <c r="AT708" s="71"/>
      <c r="AU708" s="737"/>
      <c r="AV708" s="736"/>
      <c r="AW708" s="195"/>
      <c r="AX708" s="729"/>
      <c r="AY708" s="71"/>
      <c r="AZ708" s="742"/>
      <c r="BA708" s="736"/>
      <c r="BB708" s="731" t="s">
        <v>165</v>
      </c>
      <c r="BC708" s="753">
        <v>0.42</v>
      </c>
      <c r="BD708" s="729">
        <v>1</v>
      </c>
      <c r="BE708" s="736">
        <v>0.42</v>
      </c>
      <c r="BF708" s="195"/>
      <c r="BG708" s="195"/>
      <c r="BH708" s="195"/>
      <c r="BI708" s="195"/>
    </row>
    <row r="709" spans="1:61" s="193" customFormat="1" ht="12.75" customHeight="1">
      <c r="A709" s="549">
        <v>0.5</v>
      </c>
      <c r="B709" s="692" t="s">
        <v>565</v>
      </c>
      <c r="C709" s="757">
        <f>S709+W709+AA709+AE709+AI709+AM709+AQ709+AU709+AY709+BC709</f>
        <v>0.31</v>
      </c>
      <c r="D709" s="758">
        <f>T709+X709+AB709+AF709+AJ709+AN709+AR709+AV709+AZ709+BD709</f>
        <v>1</v>
      </c>
      <c r="E709" s="759">
        <f>100*(C709/D709)</f>
        <v>31</v>
      </c>
      <c r="F709" s="763"/>
      <c r="G709" s="764"/>
      <c r="H709" s="766"/>
      <c r="I709" s="768"/>
      <c r="J709" s="776"/>
      <c r="K709" s="768"/>
      <c r="L709" s="768"/>
      <c r="M709" s="786"/>
      <c r="N709" s="768"/>
      <c r="O709" s="506">
        <f>C709+F709+I709+L709</f>
        <v>0.31</v>
      </c>
      <c r="P709" s="480">
        <f>D709+G709+J709+M709</f>
        <v>1</v>
      </c>
      <c r="Q709" s="481">
        <f>100*O709/P709</f>
        <v>31</v>
      </c>
      <c r="R709" s="176"/>
      <c r="S709" s="481"/>
      <c r="T709" s="481"/>
      <c r="U709" s="793"/>
      <c r="V709" s="481"/>
      <c r="W709" s="710"/>
      <c r="X709" s="711"/>
      <c r="Y709" s="481"/>
      <c r="Z709" s="481"/>
      <c r="AA709" s="710"/>
      <c r="AB709" s="711"/>
      <c r="AC709" s="714"/>
      <c r="AF709" s="209"/>
      <c r="AG709" s="726"/>
      <c r="AH709" s="729"/>
      <c r="AI709" s="71"/>
      <c r="AJ709" s="734"/>
      <c r="AK709" s="736"/>
      <c r="AL709" s="729"/>
      <c r="AM709" s="71"/>
      <c r="AN709" s="734"/>
      <c r="AO709" s="736"/>
      <c r="AP709" s="731" t="s">
        <v>165</v>
      </c>
      <c r="AQ709" s="71">
        <v>0.31</v>
      </c>
      <c r="AR709" s="734">
        <v>1</v>
      </c>
      <c r="AS709" s="736">
        <v>0.31</v>
      </c>
      <c r="AT709" s="729"/>
      <c r="AU709" s="71"/>
      <c r="AV709" s="734"/>
      <c r="AW709" s="736"/>
      <c r="AX709" s="195"/>
      <c r="AY709" s="195"/>
      <c r="AZ709" s="749"/>
      <c r="BA709" s="195"/>
      <c r="BB709" s="195"/>
      <c r="BC709" s="195"/>
      <c r="BD709" s="205"/>
      <c r="BE709" s="195"/>
      <c r="BF709" s="195"/>
      <c r="BG709" s="195"/>
      <c r="BH709" s="195"/>
      <c r="BI709" s="195"/>
    </row>
    <row r="710" spans="1:61" s="193" customFormat="1" ht="12.75" customHeight="1">
      <c r="A710" s="549">
        <v>0.5</v>
      </c>
      <c r="B710" s="692" t="s">
        <v>583</v>
      </c>
      <c r="C710" s="757">
        <f>S710+W710+AA710+AE710+AI710+AM710+AQ710+AU710+AY710+BC710</f>
        <v>0.38</v>
      </c>
      <c r="D710" s="758">
        <f>T710+X710+AB710+AF710+AJ710+AN710+AR710+AV710+AZ710+BD710</f>
        <v>1</v>
      </c>
      <c r="E710" s="759">
        <f>100*(C710/D710)</f>
        <v>38</v>
      </c>
      <c r="F710" s="763"/>
      <c r="G710" s="764"/>
      <c r="H710" s="765"/>
      <c r="I710" s="768"/>
      <c r="J710" s="776"/>
      <c r="K710" s="768"/>
      <c r="L710" s="768"/>
      <c r="M710" s="786"/>
      <c r="N710" s="768"/>
      <c r="O710" s="506">
        <f>C710+F710+I710+L710</f>
        <v>0.38</v>
      </c>
      <c r="P710" s="480">
        <f>D710+G710+J710+M710</f>
        <v>1</v>
      </c>
      <c r="Q710" s="481">
        <f>100*O710/P710</f>
        <v>38</v>
      </c>
      <c r="R710" s="176"/>
      <c r="S710" s="481"/>
      <c r="T710" s="481"/>
      <c r="U710" s="793"/>
      <c r="V710" s="481"/>
      <c r="W710" s="710"/>
      <c r="X710" s="711"/>
      <c r="Y710" s="481"/>
      <c r="Z710" s="481"/>
      <c r="AA710" s="710"/>
      <c r="AB710" s="711"/>
      <c r="AC710" s="714"/>
      <c r="AF710" s="209"/>
      <c r="AG710" s="726"/>
      <c r="AH710" s="729"/>
      <c r="AI710" s="71"/>
      <c r="AJ710" s="734"/>
      <c r="AK710" s="736"/>
      <c r="AL710" s="729"/>
      <c r="AM710" s="71"/>
      <c r="AN710" s="734"/>
      <c r="AO710" s="736"/>
      <c r="AP710" s="729"/>
      <c r="AQ710" s="71"/>
      <c r="AR710" s="734"/>
      <c r="AS710" s="736"/>
      <c r="AT710" s="731" t="s">
        <v>165</v>
      </c>
      <c r="AU710" s="71">
        <v>0.38</v>
      </c>
      <c r="AV710" s="734">
        <v>1</v>
      </c>
      <c r="AW710" s="736">
        <v>0.38</v>
      </c>
      <c r="AX710" s="195"/>
      <c r="AY710" s="195"/>
      <c r="AZ710" s="749"/>
      <c r="BA710" s="195"/>
      <c r="BB710" s="195"/>
      <c r="BC710" s="195"/>
      <c r="BD710" s="205"/>
      <c r="BE710" s="195"/>
      <c r="BF710" s="195"/>
      <c r="BG710" s="195"/>
      <c r="BH710" s="195"/>
      <c r="BI710" s="195"/>
    </row>
    <row r="711" spans="1:61" s="188" customFormat="1" ht="12.75" customHeight="1">
      <c r="A711" s="694">
        <v>0.5</v>
      </c>
      <c r="B711" s="692" t="s">
        <v>133</v>
      </c>
      <c r="C711" s="757">
        <f>S711+W711+AA711+AE711+AI711+AM711+AQ711+AU711+AY711+BC711</f>
        <v>0.58</v>
      </c>
      <c r="D711" s="758">
        <f>T711+X711+AB711+AF711+AJ711+AN711+AR711+AV711+AZ711+BD711</f>
        <v>2</v>
      </c>
      <c r="E711" s="759">
        <f>100*(C711/D711)</f>
        <v>28.999999999999996</v>
      </c>
      <c r="F711" s="763"/>
      <c r="G711" s="764"/>
      <c r="H711" s="766"/>
      <c r="I711" s="769"/>
      <c r="J711" s="777"/>
      <c r="K711" s="779"/>
      <c r="L711" s="784"/>
      <c r="M711" s="787"/>
      <c r="N711" s="790"/>
      <c r="O711" s="506">
        <f>C711+F711+I711+L711</f>
        <v>0.58</v>
      </c>
      <c r="P711" s="480">
        <f>D711+G711+J711+M711</f>
        <v>2</v>
      </c>
      <c r="Q711" s="481">
        <f>100*O711/P711</f>
        <v>28.999999999999996</v>
      </c>
      <c r="R711" s="176"/>
      <c r="S711" s="481"/>
      <c r="T711" s="481"/>
      <c r="U711" s="793"/>
      <c r="V711" s="481"/>
      <c r="W711" s="710"/>
      <c r="X711" s="711"/>
      <c r="Y711" s="481"/>
      <c r="Z711" s="481"/>
      <c r="AA711" s="710"/>
      <c r="AB711" s="711"/>
      <c r="AC711" s="714"/>
      <c r="AD711" s="715"/>
      <c r="AE711" s="710"/>
      <c r="AF711" s="723"/>
      <c r="AG711" s="714"/>
      <c r="AH711" s="21"/>
      <c r="AI711" s="71"/>
      <c r="AJ711" s="72"/>
      <c r="AK711" s="73"/>
      <c r="AL711" s="21"/>
      <c r="AM711" s="71"/>
      <c r="AN711" s="72"/>
      <c r="AO711" s="73"/>
      <c r="AP711" s="731" t="s">
        <v>165</v>
      </c>
      <c r="AQ711" s="71">
        <v>0.35</v>
      </c>
      <c r="AR711" s="72">
        <v>1</v>
      </c>
      <c r="AS711" s="73">
        <v>0.35</v>
      </c>
      <c r="AT711" s="731" t="s">
        <v>165</v>
      </c>
      <c r="AU711" s="71">
        <v>0.23</v>
      </c>
      <c r="AV711" s="72">
        <v>1</v>
      </c>
      <c r="AW711" s="73">
        <v>0.23</v>
      </c>
      <c r="AX711" s="21"/>
      <c r="AY711" s="748"/>
      <c r="AZ711" s="742"/>
      <c r="BA711" s="73"/>
      <c r="BB711" s="21"/>
      <c r="BC711" s="753"/>
      <c r="BD711" s="754"/>
      <c r="BE711" s="73"/>
      <c r="BF711" s="100"/>
      <c r="BG711" s="187"/>
      <c r="BH711" s="187"/>
      <c r="BI711" s="187"/>
    </row>
    <row r="712" spans="1:56" s="195" customFormat="1" ht="12.75" customHeight="1">
      <c r="A712" s="549">
        <v>0.5</v>
      </c>
      <c r="B712" s="696" t="s">
        <v>518</v>
      </c>
      <c r="C712" s="757">
        <f>S712+W712+AA712+AE712+AI712+AM712+AQ712+AU712+AY712+BC712</f>
        <v>0.13</v>
      </c>
      <c r="D712" s="758">
        <f>T712+X712+AB712+AF712+AJ712+AN712+AR712+AV712+AZ712+BD712</f>
        <v>1</v>
      </c>
      <c r="E712" s="759">
        <f>100*(C712/D712)</f>
        <v>13</v>
      </c>
      <c r="F712" s="763"/>
      <c r="G712" s="764"/>
      <c r="H712" s="765"/>
      <c r="I712" s="768"/>
      <c r="J712" s="776"/>
      <c r="K712" s="768"/>
      <c r="L712" s="768"/>
      <c r="M712" s="786"/>
      <c r="N712" s="768"/>
      <c r="O712" s="506">
        <f>C712+F712+I712+L712</f>
        <v>0.13</v>
      </c>
      <c r="P712" s="480">
        <f>D712+G712+J712+M712</f>
        <v>1</v>
      </c>
      <c r="Q712" s="481">
        <f>100*O712/P712</f>
        <v>13</v>
      </c>
      <c r="R712" s="176"/>
      <c r="S712" s="481"/>
      <c r="T712" s="481"/>
      <c r="U712" s="793"/>
      <c r="V712" s="481"/>
      <c r="W712" s="710"/>
      <c r="X712" s="711"/>
      <c r="Y712" s="481"/>
      <c r="Z712" s="481"/>
      <c r="AA712" s="710"/>
      <c r="AB712" s="711"/>
      <c r="AC712" s="714"/>
      <c r="AD712" s="193"/>
      <c r="AE712" s="193"/>
      <c r="AF712" s="209"/>
      <c r="AG712" s="726"/>
      <c r="AH712" s="731" t="s">
        <v>165</v>
      </c>
      <c r="AI712" s="71">
        <v>0.13</v>
      </c>
      <c r="AJ712" s="737">
        <v>1</v>
      </c>
      <c r="AK712" s="736">
        <f>AI712/AJ712</f>
        <v>0.13</v>
      </c>
      <c r="AL712" s="732"/>
      <c r="AM712" s="732"/>
      <c r="AN712" s="732"/>
      <c r="AO712" s="732"/>
      <c r="AP712" s="732"/>
      <c r="AQ712" s="732"/>
      <c r="AR712" s="732"/>
      <c r="AS712" s="732"/>
      <c r="AT712" s="732"/>
      <c r="AU712" s="732"/>
      <c r="AV712" s="732"/>
      <c r="AW712" s="732"/>
      <c r="AZ712" s="749"/>
      <c r="BD712" s="205"/>
    </row>
    <row r="713" spans="1:61" s="193" customFormat="1" ht="12.75" customHeight="1">
      <c r="A713" s="549">
        <v>0.5</v>
      </c>
      <c r="B713" s="696" t="s">
        <v>519</v>
      </c>
      <c r="C713" s="757">
        <f>S713+W713+AA713+AE713+AI713+AM713+AQ713+AU713+AY713+BC713</f>
        <v>0.46</v>
      </c>
      <c r="D713" s="758">
        <f>T713+X713+AB713+AF713+AJ713+AN713+AR713+AV713+AZ713+BD713</f>
        <v>1</v>
      </c>
      <c r="E713" s="759">
        <f>100*(C713/D713)</f>
        <v>46</v>
      </c>
      <c r="F713" s="763"/>
      <c r="G713" s="764"/>
      <c r="H713" s="765"/>
      <c r="I713" s="768"/>
      <c r="J713" s="776"/>
      <c r="K713" s="768"/>
      <c r="L713" s="768"/>
      <c r="M713" s="786"/>
      <c r="N713" s="768"/>
      <c r="O713" s="506">
        <f>C713+F713+I713+L713</f>
        <v>0.46</v>
      </c>
      <c r="P713" s="480">
        <f>D713+G713+J713+M713</f>
        <v>1</v>
      </c>
      <c r="Q713" s="481">
        <f>100*O713/P713</f>
        <v>46</v>
      </c>
      <c r="R713" s="481"/>
      <c r="S713" s="481"/>
      <c r="T713" s="481"/>
      <c r="U713" s="793"/>
      <c r="V713" s="481"/>
      <c r="W713" s="710"/>
      <c r="X713" s="711"/>
      <c r="Y713" s="481"/>
      <c r="Z713" s="481"/>
      <c r="AA713" s="710"/>
      <c r="AB713" s="711"/>
      <c r="AC713" s="714"/>
      <c r="AF713" s="209"/>
      <c r="AG713" s="726"/>
      <c r="AH713" s="731" t="s">
        <v>165</v>
      </c>
      <c r="AI713" s="71">
        <v>0.46</v>
      </c>
      <c r="AJ713" s="737">
        <v>1</v>
      </c>
      <c r="AK713" s="736">
        <f>AI713/AJ713</f>
        <v>0.46</v>
      </c>
      <c r="AL713" s="732"/>
      <c r="AM713" s="732"/>
      <c r="AN713" s="732"/>
      <c r="AO713" s="732"/>
      <c r="AP713" s="732"/>
      <c r="AQ713" s="732"/>
      <c r="AR713" s="732"/>
      <c r="AS713" s="732"/>
      <c r="AT713" s="732"/>
      <c r="AU713" s="732"/>
      <c r="AV713" s="732"/>
      <c r="AW713" s="732"/>
      <c r="AX713" s="195"/>
      <c r="AY713" s="195"/>
      <c r="AZ713" s="749"/>
      <c r="BA713" s="195"/>
      <c r="BB713" s="195"/>
      <c r="BC713" s="195"/>
      <c r="BD713" s="205"/>
      <c r="BE713" s="195"/>
      <c r="BF713" s="195"/>
      <c r="BG713" s="195"/>
      <c r="BH713" s="195"/>
      <c r="BI713" s="195"/>
    </row>
    <row r="714" spans="1:56" s="195" customFormat="1" ht="12.75" customHeight="1">
      <c r="A714" s="549">
        <v>0.5</v>
      </c>
      <c r="B714" s="692" t="s">
        <v>566</v>
      </c>
      <c r="C714" s="757">
        <f>S714+W714+AA714+AE714+AI714+AM714+AQ714+AU714+AY714+BC714</f>
        <v>0.33</v>
      </c>
      <c r="D714" s="758">
        <f>T714+X714+AB714+AF714+AJ714+AN714+AR714+AV714+AZ714+BD714</f>
        <v>1</v>
      </c>
      <c r="E714" s="759">
        <f>100*(C714/D714)</f>
        <v>33</v>
      </c>
      <c r="F714" s="763"/>
      <c r="G714" s="764"/>
      <c r="H714" s="765"/>
      <c r="I714" s="768"/>
      <c r="J714" s="776"/>
      <c r="K714" s="768"/>
      <c r="L714" s="768"/>
      <c r="M714" s="786"/>
      <c r="N714" s="768"/>
      <c r="O714" s="506">
        <f>C714+F714+I714+L714</f>
        <v>0.33</v>
      </c>
      <c r="P714" s="480">
        <f>D714+G714+J714+M714</f>
        <v>1</v>
      </c>
      <c r="Q714" s="481">
        <f>100*O714/P714</f>
        <v>33</v>
      </c>
      <c r="R714" s="481"/>
      <c r="S714" s="481"/>
      <c r="T714" s="481"/>
      <c r="U714" s="793"/>
      <c r="V714" s="481"/>
      <c r="W714" s="710"/>
      <c r="X714" s="711"/>
      <c r="Y714" s="481"/>
      <c r="Z714" s="481"/>
      <c r="AA714" s="710"/>
      <c r="AB714" s="711"/>
      <c r="AC714" s="714"/>
      <c r="AD714" s="193"/>
      <c r="AE714" s="193"/>
      <c r="AF714" s="209"/>
      <c r="AG714" s="726"/>
      <c r="AH714" s="729"/>
      <c r="AI714" s="71"/>
      <c r="AJ714" s="734"/>
      <c r="AK714" s="736"/>
      <c r="AL714" s="729"/>
      <c r="AM714" s="71"/>
      <c r="AN714" s="734"/>
      <c r="AO714" s="736"/>
      <c r="AP714" s="731" t="s">
        <v>165</v>
      </c>
      <c r="AQ714" s="71">
        <v>0.33</v>
      </c>
      <c r="AR714" s="734">
        <v>1</v>
      </c>
      <c r="AS714" s="736">
        <v>0.33</v>
      </c>
      <c r="AT714" s="729"/>
      <c r="AU714" s="71"/>
      <c r="AV714" s="734"/>
      <c r="AW714" s="736"/>
      <c r="AZ714" s="749"/>
      <c r="BD714" s="205"/>
    </row>
    <row r="715" spans="1:61" s="188" customFormat="1" ht="12.75" customHeight="1">
      <c r="A715" s="694">
        <v>0.5</v>
      </c>
      <c r="B715" s="692" t="s">
        <v>326</v>
      </c>
      <c r="C715" s="757">
        <f>S715+W715+AA715+AE715+AI715+AM715+AQ715+AU715+AY715+BC715</f>
        <v>1.74</v>
      </c>
      <c r="D715" s="758">
        <f>T715+X715+AB715+AF715+AJ715+AN715+AR715+AV715+AZ715+BD715</f>
        <v>3</v>
      </c>
      <c r="E715" s="759">
        <f>100*(C715/D715)</f>
        <v>57.99999999999999</v>
      </c>
      <c r="F715" s="763"/>
      <c r="G715" s="764"/>
      <c r="H715" s="766"/>
      <c r="I715" s="769"/>
      <c r="J715" s="777"/>
      <c r="K715" s="779"/>
      <c r="L715" s="784"/>
      <c r="M715" s="787"/>
      <c r="N715" s="790"/>
      <c r="O715" s="506">
        <f>C715+F715+I715+L715</f>
        <v>1.74</v>
      </c>
      <c r="P715" s="480">
        <f>D715+G715+J715+M715</f>
        <v>3</v>
      </c>
      <c r="Q715" s="481">
        <f>100*O715/P715</f>
        <v>58</v>
      </c>
      <c r="R715" s="481"/>
      <c r="S715" s="481"/>
      <c r="T715" s="481"/>
      <c r="U715" s="793"/>
      <c r="V715" s="481"/>
      <c r="W715" s="710"/>
      <c r="X715" s="711"/>
      <c r="Y715" s="481"/>
      <c r="Z715" s="481"/>
      <c r="AA715" s="710"/>
      <c r="AB715" s="711"/>
      <c r="AC715" s="714"/>
      <c r="AD715" s="715"/>
      <c r="AE715" s="710"/>
      <c r="AF715" s="723"/>
      <c r="AG715" s="714"/>
      <c r="AH715" s="731" t="s">
        <v>165</v>
      </c>
      <c r="AI715" s="71">
        <v>1.74</v>
      </c>
      <c r="AJ715" s="72">
        <v>3</v>
      </c>
      <c r="AK715" s="73">
        <f>AI715/AJ715</f>
        <v>0.58</v>
      </c>
      <c r="AL715" s="21"/>
      <c r="AM715" s="71"/>
      <c r="AN715" s="72"/>
      <c r="AO715" s="73"/>
      <c r="AP715" s="21"/>
      <c r="AQ715" s="71"/>
      <c r="AR715" s="72"/>
      <c r="AS715" s="73"/>
      <c r="AT715" s="21"/>
      <c r="AU715" s="71"/>
      <c r="AV715" s="734"/>
      <c r="AW715" s="736"/>
      <c r="AX715" s="21"/>
      <c r="AY715" s="748"/>
      <c r="AZ715" s="742"/>
      <c r="BA715" s="73"/>
      <c r="BB715" s="29"/>
      <c r="BC715" s="744"/>
      <c r="BD715" s="754"/>
      <c r="BE715" s="73"/>
      <c r="BF715" s="100"/>
      <c r="BG715" s="187"/>
      <c r="BH715" s="187"/>
      <c r="BI715" s="187"/>
    </row>
    <row r="716" spans="1:61" s="188" customFormat="1" ht="12.75" customHeight="1">
      <c r="A716" s="694">
        <v>0.5</v>
      </c>
      <c r="B716" s="692" t="s">
        <v>188</v>
      </c>
      <c r="C716" s="757">
        <f>S716+W716+AA716+AE716+AI716+AM716+AQ716+AU716+AY716+BC716</f>
        <v>0.94</v>
      </c>
      <c r="D716" s="758">
        <f>T716+X716+AB716+AF716+AJ716+AN716+AR716+AV716+AZ716+BD716</f>
        <v>3</v>
      </c>
      <c r="E716" s="759">
        <f>100*(C716/D716)</f>
        <v>31.33333333333333</v>
      </c>
      <c r="F716" s="763"/>
      <c r="G716" s="764"/>
      <c r="H716" s="766"/>
      <c r="I716" s="769"/>
      <c r="J716" s="777"/>
      <c r="K716" s="779"/>
      <c r="L716" s="784"/>
      <c r="M716" s="787"/>
      <c r="N716" s="790"/>
      <c r="O716" s="506">
        <f>C716+F716+I716+L716</f>
        <v>0.94</v>
      </c>
      <c r="P716" s="480">
        <f>D716+G716+J716+M716</f>
        <v>3</v>
      </c>
      <c r="Q716" s="481">
        <f>100*O716/P716</f>
        <v>31.333333333333332</v>
      </c>
      <c r="R716" s="481"/>
      <c r="S716" s="481"/>
      <c r="T716" s="481"/>
      <c r="U716" s="793"/>
      <c r="V716" s="481"/>
      <c r="W716" s="710"/>
      <c r="X716" s="711"/>
      <c r="Y716" s="481"/>
      <c r="Z716" s="481"/>
      <c r="AA716" s="710"/>
      <c r="AB716" s="711"/>
      <c r="AC716" s="714"/>
      <c r="AD716" s="715"/>
      <c r="AE716" s="710"/>
      <c r="AF716" s="723"/>
      <c r="AG716" s="714"/>
      <c r="AH716" s="21"/>
      <c r="AI716" s="71"/>
      <c r="AJ716" s="72"/>
      <c r="AK716" s="73"/>
      <c r="AL716" s="731" t="s">
        <v>165</v>
      </c>
      <c r="AM716" s="71">
        <v>0.94</v>
      </c>
      <c r="AN716" s="72">
        <v>3</v>
      </c>
      <c r="AO716" s="73">
        <v>0.31</v>
      </c>
      <c r="AP716" s="21"/>
      <c r="AQ716" s="71"/>
      <c r="AR716" s="72"/>
      <c r="AS716" s="73"/>
      <c r="AT716" s="21"/>
      <c r="AU716" s="71"/>
      <c r="AV716" s="72"/>
      <c r="AW716" s="73"/>
      <c r="AX716" s="21"/>
      <c r="AY716" s="71"/>
      <c r="AZ716" s="742"/>
      <c r="BA716" s="73"/>
      <c r="BB716" s="29"/>
      <c r="BC716" s="744"/>
      <c r="BD716" s="754"/>
      <c r="BE716" s="73"/>
      <c r="BF716" s="100"/>
      <c r="BG716" s="187"/>
      <c r="BH716" s="187"/>
      <c r="BI716" s="187"/>
    </row>
    <row r="717" spans="1:61" s="193" customFormat="1" ht="12.75" customHeight="1">
      <c r="A717" s="549">
        <v>0.5</v>
      </c>
      <c r="B717" s="696" t="s">
        <v>619</v>
      </c>
      <c r="C717" s="757">
        <f>S717+W717+AA717+AE717+AI717+AM717+AQ717+AU717+AY717+BC717</f>
        <v>0.4</v>
      </c>
      <c r="D717" s="758">
        <f>T717+X717+AB717+AF717+AJ717+AN717+AR717+AV717+AZ717+BD717</f>
        <v>1</v>
      </c>
      <c r="E717" s="759">
        <f>100*(C717/D717)</f>
        <v>40</v>
      </c>
      <c r="F717" s="763"/>
      <c r="G717" s="764"/>
      <c r="H717" s="765"/>
      <c r="I717" s="771"/>
      <c r="J717" s="778"/>
      <c r="K717" s="781"/>
      <c r="L717" s="785"/>
      <c r="M717" s="788"/>
      <c r="N717" s="791"/>
      <c r="O717" s="506">
        <f>C717+F717+I717+L717</f>
        <v>0.4</v>
      </c>
      <c r="P717" s="480">
        <f>D717+G717+J717+M717</f>
        <v>1</v>
      </c>
      <c r="Q717" s="481">
        <f>100*O717/P717</f>
        <v>40</v>
      </c>
      <c r="R717" s="481"/>
      <c r="S717" s="481"/>
      <c r="T717" s="481"/>
      <c r="U717" s="793"/>
      <c r="V717" s="481"/>
      <c r="W717" s="710"/>
      <c r="X717" s="711"/>
      <c r="Y717" s="481"/>
      <c r="Z717" s="481"/>
      <c r="AA717" s="710"/>
      <c r="AB717" s="711"/>
      <c r="AC717" s="714"/>
      <c r="AD717" s="717"/>
      <c r="AE717" s="720"/>
      <c r="AF717" s="717"/>
      <c r="AG717" s="720"/>
      <c r="AH717" s="71"/>
      <c r="AI717" s="734"/>
      <c r="AJ717" s="736"/>
      <c r="AK717" s="195"/>
      <c r="AL717" s="195"/>
      <c r="AM717" s="195"/>
      <c r="AN717" s="195"/>
      <c r="AO717" s="195"/>
      <c r="AP717" s="195"/>
      <c r="AQ717" s="195"/>
      <c r="AR717" s="195"/>
      <c r="AS717" s="729"/>
      <c r="AT717" s="71"/>
      <c r="AU717" s="737"/>
      <c r="AV717" s="736"/>
      <c r="AW717" s="195"/>
      <c r="AX717" s="731" t="s">
        <v>165</v>
      </c>
      <c r="AY717" s="71">
        <v>0.4</v>
      </c>
      <c r="AZ717" s="742">
        <v>1</v>
      </c>
      <c r="BA717" s="736">
        <v>0.4</v>
      </c>
      <c r="BB717" s="751"/>
      <c r="BC717" s="753"/>
      <c r="BD717" s="751"/>
      <c r="BE717" s="736"/>
      <c r="BF717" s="195"/>
      <c r="BG717" s="195"/>
      <c r="BH717" s="195"/>
      <c r="BI717" s="195"/>
    </row>
    <row r="718" spans="1:56" s="195" customFormat="1" ht="12.75" customHeight="1">
      <c r="A718" s="549">
        <v>0.5</v>
      </c>
      <c r="B718" s="692" t="s">
        <v>520</v>
      </c>
      <c r="C718" s="757">
        <f>S718+W718+AA718+AE718+AI718+AM718+AQ718+AU718+AY718+BC718</f>
        <v>0.15</v>
      </c>
      <c r="D718" s="758">
        <f>T718+X718+AB718+AF718+AJ718+AN718+AR718+AV718+AZ718+BD718</f>
        <v>1</v>
      </c>
      <c r="E718" s="759">
        <f>100*(C718/D718)</f>
        <v>15</v>
      </c>
      <c r="F718" s="763"/>
      <c r="G718" s="764"/>
      <c r="H718" s="765"/>
      <c r="I718" s="768"/>
      <c r="J718" s="776"/>
      <c r="K718" s="768"/>
      <c r="L718" s="768"/>
      <c r="M718" s="786"/>
      <c r="N718" s="768"/>
      <c r="O718" s="506">
        <f>C718+F718+I718+L718</f>
        <v>0.15</v>
      </c>
      <c r="P718" s="480">
        <f>D718+G718+J718+M718</f>
        <v>1</v>
      </c>
      <c r="Q718" s="481">
        <f>100*O718/P718</f>
        <v>15</v>
      </c>
      <c r="R718" s="481"/>
      <c r="S718" s="481"/>
      <c r="T718" s="481"/>
      <c r="U718" s="793"/>
      <c r="V718" s="481"/>
      <c r="W718" s="710"/>
      <c r="X718" s="711"/>
      <c r="Y718" s="481"/>
      <c r="Z718" s="481"/>
      <c r="AA718" s="710"/>
      <c r="AB718" s="711"/>
      <c r="AC718" s="714"/>
      <c r="AD718" s="193"/>
      <c r="AE718" s="193"/>
      <c r="AF718" s="209"/>
      <c r="AG718" s="726"/>
      <c r="AH718" s="731" t="s">
        <v>165</v>
      </c>
      <c r="AI718" s="735">
        <v>0.15</v>
      </c>
      <c r="AJ718" s="734">
        <v>1</v>
      </c>
      <c r="AK718" s="736">
        <f>AI718/AJ718</f>
        <v>0.15</v>
      </c>
      <c r="AL718" s="729"/>
      <c r="AM718" s="71"/>
      <c r="AN718" s="734"/>
      <c r="AO718" s="736"/>
      <c r="AP718" s="729"/>
      <c r="AQ718" s="71"/>
      <c r="AR718" s="734"/>
      <c r="AS718" s="736"/>
      <c r="AT718" s="729"/>
      <c r="AU718" s="71"/>
      <c r="AV718" s="734"/>
      <c r="AW718" s="736"/>
      <c r="AZ718" s="749"/>
      <c r="BD718" s="205"/>
    </row>
    <row r="719" spans="1:58" s="187" customFormat="1" ht="12.75" customHeight="1">
      <c r="A719" s="549">
        <v>0.5</v>
      </c>
      <c r="B719" s="696" t="s">
        <v>284</v>
      </c>
      <c r="C719" s="757">
        <f>S719+W719+AA719+AE719+AI719+AM719+AQ719+AU719+AY719+BC719</f>
        <v>0.16</v>
      </c>
      <c r="D719" s="758">
        <f>T719+X719+AB719+AF719+AJ719+AN719+AR719+AV719+AZ719+BD719</f>
        <v>2</v>
      </c>
      <c r="E719" s="759">
        <f>100*(C719/D719)</f>
        <v>8</v>
      </c>
      <c r="F719" s="763"/>
      <c r="G719" s="764"/>
      <c r="H719" s="766"/>
      <c r="I719" s="769"/>
      <c r="J719" s="777"/>
      <c r="K719" s="779"/>
      <c r="L719" s="784"/>
      <c r="M719" s="787"/>
      <c r="N719" s="790"/>
      <c r="O719" s="506">
        <f>C719+F719+I719+L719</f>
        <v>0.16</v>
      </c>
      <c r="P719" s="480">
        <f>D719+G719+J719+M719</f>
        <v>2</v>
      </c>
      <c r="Q719" s="481">
        <f>100*O719/P719</f>
        <v>8</v>
      </c>
      <c r="R719" s="481"/>
      <c r="S719" s="481"/>
      <c r="T719" s="481"/>
      <c r="U719" s="793"/>
      <c r="V719" s="481"/>
      <c r="W719" s="710"/>
      <c r="X719" s="711"/>
      <c r="Y719" s="481"/>
      <c r="Z719" s="481"/>
      <c r="AA719" s="710"/>
      <c r="AB719" s="711"/>
      <c r="AC719" s="714"/>
      <c r="AD719" s="716"/>
      <c r="AE719" s="710"/>
      <c r="AF719" s="723"/>
      <c r="AG719" s="714"/>
      <c r="AH719" s="21"/>
      <c r="AI719" s="71"/>
      <c r="AJ719" s="72"/>
      <c r="AK719" s="73"/>
      <c r="AL719" s="21"/>
      <c r="AM719" s="71"/>
      <c r="AN719" s="72"/>
      <c r="AO719" s="73"/>
      <c r="AP719" s="21"/>
      <c r="AQ719" s="71"/>
      <c r="AR719" s="72"/>
      <c r="AS719" s="73"/>
      <c r="AT719" s="21"/>
      <c r="AU719" s="71"/>
      <c r="AV719" s="734"/>
      <c r="AW719" s="736"/>
      <c r="AX719" s="731" t="s">
        <v>165</v>
      </c>
      <c r="AY719" s="71">
        <v>0.09</v>
      </c>
      <c r="AZ719" s="742">
        <v>1</v>
      </c>
      <c r="BA719" s="73">
        <v>0.09</v>
      </c>
      <c r="BB719" s="731" t="s">
        <v>165</v>
      </c>
      <c r="BC719" s="753">
        <v>0.07</v>
      </c>
      <c r="BD719" s="754">
        <v>1</v>
      </c>
      <c r="BE719" s="73">
        <v>0.07</v>
      </c>
      <c r="BF719" s="100"/>
    </row>
    <row r="720" spans="1:56" s="195" customFormat="1" ht="12.75" customHeight="1">
      <c r="A720" s="549">
        <v>0.5</v>
      </c>
      <c r="B720" s="692" t="s">
        <v>521</v>
      </c>
      <c r="C720" s="757">
        <f>S720+W720+AA720+AE720+AI720+AM720+AQ720+AU720+AY720+BC720</f>
        <v>0.64</v>
      </c>
      <c r="D720" s="758">
        <f>T720+X720+AB720+AF720+AJ720+AN720+AR720+AV720+AZ720+BD720</f>
        <v>1</v>
      </c>
      <c r="E720" s="759">
        <f>100*(C720/D720)</f>
        <v>64</v>
      </c>
      <c r="F720" s="763"/>
      <c r="G720" s="764"/>
      <c r="H720" s="765"/>
      <c r="I720" s="768"/>
      <c r="J720" s="776"/>
      <c r="K720" s="768"/>
      <c r="L720" s="768"/>
      <c r="M720" s="786"/>
      <c r="N720" s="768"/>
      <c r="O720" s="506">
        <f>C720+F720+I720+L720</f>
        <v>0.64</v>
      </c>
      <c r="P720" s="480">
        <f>D720+G720+J720+M720</f>
        <v>1</v>
      </c>
      <c r="Q720" s="481">
        <f>100*O720/P720</f>
        <v>64</v>
      </c>
      <c r="R720" s="481"/>
      <c r="S720" s="481"/>
      <c r="T720" s="481"/>
      <c r="U720" s="793"/>
      <c r="V720" s="481"/>
      <c r="W720" s="710"/>
      <c r="X720" s="711"/>
      <c r="Y720" s="481"/>
      <c r="Z720" s="481"/>
      <c r="AA720" s="710"/>
      <c r="AB720" s="711"/>
      <c r="AC720" s="714"/>
      <c r="AD720" s="193"/>
      <c r="AE720" s="193"/>
      <c r="AF720" s="209"/>
      <c r="AG720" s="726"/>
      <c r="AH720" s="731" t="s">
        <v>165</v>
      </c>
      <c r="AI720" s="71">
        <v>0.64</v>
      </c>
      <c r="AJ720" s="734">
        <v>1</v>
      </c>
      <c r="AK720" s="736">
        <f>AI720/AJ720</f>
        <v>0.64</v>
      </c>
      <c r="AL720" s="732"/>
      <c r="AM720" s="732"/>
      <c r="AN720" s="732"/>
      <c r="AO720" s="732"/>
      <c r="AP720" s="732"/>
      <c r="AQ720" s="732"/>
      <c r="AR720" s="732"/>
      <c r="AS720" s="732"/>
      <c r="AT720" s="732"/>
      <c r="AU720" s="732"/>
      <c r="AV720" s="732"/>
      <c r="AW720" s="732"/>
      <c r="AZ720" s="749"/>
      <c r="BD720" s="205"/>
    </row>
    <row r="721" spans="1:61" s="188" customFormat="1" ht="12.75" customHeight="1">
      <c r="A721" s="694">
        <v>0.5</v>
      </c>
      <c r="B721" s="692" t="s">
        <v>239</v>
      </c>
      <c r="C721" s="757">
        <f>S721+W721+AA721+AE721+AI721+AM721+AQ721+AU721+AY721+BC721</f>
        <v>0.26</v>
      </c>
      <c r="D721" s="758">
        <f>T721+X721+AB721+AF721+AJ721+AN721+AR721+AV721+AZ721+BD721</f>
        <v>2</v>
      </c>
      <c r="E721" s="759">
        <f>100*(C721/D721)</f>
        <v>13</v>
      </c>
      <c r="F721" s="763"/>
      <c r="G721" s="764"/>
      <c r="H721" s="766"/>
      <c r="I721" s="769"/>
      <c r="J721" s="777"/>
      <c r="K721" s="779"/>
      <c r="L721" s="784"/>
      <c r="M721" s="787"/>
      <c r="N721" s="790"/>
      <c r="O721" s="506">
        <f>C721+F721+I721+L721</f>
        <v>0.26</v>
      </c>
      <c r="P721" s="480">
        <f>D721+G721+J721+M721</f>
        <v>2</v>
      </c>
      <c r="Q721" s="481">
        <f>100*O721/P721</f>
        <v>13</v>
      </c>
      <c r="R721" s="481"/>
      <c r="S721" s="481"/>
      <c r="T721" s="481"/>
      <c r="U721" s="793"/>
      <c r="V721" s="481"/>
      <c r="W721" s="710"/>
      <c r="X721" s="711"/>
      <c r="Y721" s="481"/>
      <c r="Z721" s="481"/>
      <c r="AA721" s="710"/>
      <c r="AB721" s="711"/>
      <c r="AC721" s="714"/>
      <c r="AD721" s="715"/>
      <c r="AE721" s="710"/>
      <c r="AF721" s="723"/>
      <c r="AG721" s="714"/>
      <c r="AH721" s="21"/>
      <c r="AI721" s="71"/>
      <c r="AJ721" s="72"/>
      <c r="AK721" s="73"/>
      <c r="AL721" s="731" t="s">
        <v>165</v>
      </c>
      <c r="AM721" s="71">
        <v>0.08</v>
      </c>
      <c r="AN721" s="72">
        <v>1</v>
      </c>
      <c r="AO721" s="73">
        <f>AM721</f>
        <v>0.08</v>
      </c>
      <c r="AP721" s="21"/>
      <c r="AQ721" s="71"/>
      <c r="AR721" s="72"/>
      <c r="AS721" s="73"/>
      <c r="AT721" s="731" t="s">
        <v>165</v>
      </c>
      <c r="AU721" s="71">
        <v>0.18</v>
      </c>
      <c r="AV721" s="72">
        <v>1</v>
      </c>
      <c r="AW721" s="73">
        <v>0.18</v>
      </c>
      <c r="AX721" s="21"/>
      <c r="AY721" s="748"/>
      <c r="AZ721" s="742"/>
      <c r="BA721" s="73"/>
      <c r="BB721" s="21"/>
      <c r="BC721" s="753"/>
      <c r="BD721" s="754"/>
      <c r="BE721" s="73"/>
      <c r="BF721" s="100"/>
      <c r="BG721" s="187"/>
      <c r="BH721" s="187"/>
      <c r="BI721" s="187"/>
    </row>
    <row r="722" spans="1:61" s="193" customFormat="1" ht="12.75" customHeight="1">
      <c r="A722" s="549">
        <v>0.5</v>
      </c>
      <c r="B722" s="696" t="s">
        <v>620</v>
      </c>
      <c r="C722" s="757">
        <f>S722+W722+AA722+AE722+AI722+AM722+AQ722+AU722+AY722+BC722</f>
        <v>0.82</v>
      </c>
      <c r="D722" s="758">
        <f>T722+X722+AB722+AF722+AJ722+AN722+AR722+AV722+AZ722+BD722</f>
        <v>1</v>
      </c>
      <c r="E722" s="759">
        <f>100*(C722/D722)</f>
        <v>82</v>
      </c>
      <c r="F722" s="763"/>
      <c r="G722" s="764"/>
      <c r="H722" s="765"/>
      <c r="I722" s="771"/>
      <c r="J722" s="778"/>
      <c r="K722" s="781"/>
      <c r="L722" s="785"/>
      <c r="M722" s="788"/>
      <c r="N722" s="791"/>
      <c r="O722" s="506">
        <f>C722+F722+I722+L722</f>
        <v>0.82</v>
      </c>
      <c r="P722" s="480">
        <f>D722+G722+J722+M722</f>
        <v>1</v>
      </c>
      <c r="Q722" s="481">
        <f>100*O722/P722</f>
        <v>82</v>
      </c>
      <c r="R722" s="481"/>
      <c r="S722" s="481"/>
      <c r="T722" s="481"/>
      <c r="U722" s="793"/>
      <c r="V722" s="481"/>
      <c r="W722" s="710"/>
      <c r="X722" s="711"/>
      <c r="Y722" s="481"/>
      <c r="Z722" s="481"/>
      <c r="AA722" s="710"/>
      <c r="AB722" s="711"/>
      <c r="AC722" s="714"/>
      <c r="AD722" s="717"/>
      <c r="AE722" s="720"/>
      <c r="AF722" s="717"/>
      <c r="AG722" s="720"/>
      <c r="AH722" s="71"/>
      <c r="AI722" s="734"/>
      <c r="AJ722" s="736"/>
      <c r="AK722" s="195"/>
      <c r="AL722" s="195"/>
      <c r="AM722" s="195"/>
      <c r="AN722" s="195"/>
      <c r="AO722" s="195"/>
      <c r="AP722" s="195"/>
      <c r="AQ722" s="195"/>
      <c r="AR722" s="195"/>
      <c r="AS722" s="729"/>
      <c r="AT722" s="71"/>
      <c r="AU722" s="737"/>
      <c r="AV722" s="736"/>
      <c r="AW722" s="195"/>
      <c r="AX722" s="731" t="s">
        <v>165</v>
      </c>
      <c r="AY722" s="71">
        <v>0.82</v>
      </c>
      <c r="AZ722" s="742">
        <v>1</v>
      </c>
      <c r="BA722" s="736">
        <v>0.82</v>
      </c>
      <c r="BB722" s="729"/>
      <c r="BC722" s="753"/>
      <c r="BD722" s="729"/>
      <c r="BE722" s="736"/>
      <c r="BF722" s="195"/>
      <c r="BG722" s="195"/>
      <c r="BH722" s="195"/>
      <c r="BI722" s="195"/>
    </row>
    <row r="723" spans="1:61" s="193" customFormat="1" ht="12.75" customHeight="1">
      <c r="A723" s="549">
        <v>0.5</v>
      </c>
      <c r="B723" s="692" t="s">
        <v>522</v>
      </c>
      <c r="C723" s="757">
        <f>S723+W723+AA723+AE723+AI723+AM723+AQ723+AU723+AY723+BC723</f>
        <v>0.68</v>
      </c>
      <c r="D723" s="758">
        <f>T723+X723+AB723+AF723+AJ723+AN723+AR723+AV723+AZ723+BD723</f>
        <v>1</v>
      </c>
      <c r="E723" s="759">
        <f>100*(C723/D723)</f>
        <v>68</v>
      </c>
      <c r="F723" s="763"/>
      <c r="G723" s="764"/>
      <c r="H723" s="765"/>
      <c r="I723" s="768"/>
      <c r="J723" s="776"/>
      <c r="K723" s="768"/>
      <c r="L723" s="768"/>
      <c r="M723" s="786"/>
      <c r="N723" s="768"/>
      <c r="O723" s="506">
        <f>C723+F723+I723+L723</f>
        <v>0.68</v>
      </c>
      <c r="P723" s="480">
        <f>D723+G723+J723+M723</f>
        <v>1</v>
      </c>
      <c r="Q723" s="481">
        <f>100*O723/P723</f>
        <v>68</v>
      </c>
      <c r="R723" s="481"/>
      <c r="S723" s="481"/>
      <c r="T723" s="481"/>
      <c r="U723" s="793"/>
      <c r="V723" s="481"/>
      <c r="W723" s="710"/>
      <c r="X723" s="711"/>
      <c r="Y723" s="481"/>
      <c r="Z723" s="481"/>
      <c r="AA723" s="710"/>
      <c r="AB723" s="711"/>
      <c r="AC723" s="714"/>
      <c r="AF723" s="209"/>
      <c r="AG723" s="726"/>
      <c r="AH723" s="731" t="s">
        <v>165</v>
      </c>
      <c r="AI723" s="71">
        <v>0.68</v>
      </c>
      <c r="AJ723" s="734">
        <v>1</v>
      </c>
      <c r="AK723" s="736">
        <f>AI723/AJ723</f>
        <v>0.68</v>
      </c>
      <c r="AL723" s="729"/>
      <c r="AM723" s="71"/>
      <c r="AN723" s="734"/>
      <c r="AO723" s="736"/>
      <c r="AP723" s="746"/>
      <c r="AQ723" s="71"/>
      <c r="AR723" s="734"/>
      <c r="AS723" s="736"/>
      <c r="AT723" s="729"/>
      <c r="AU723" s="71"/>
      <c r="AV723" s="734"/>
      <c r="AW723" s="736"/>
      <c r="AX723" s="195"/>
      <c r="AY723" s="195"/>
      <c r="AZ723" s="749"/>
      <c r="BA723" s="195"/>
      <c r="BB723" s="195"/>
      <c r="BC723" s="195"/>
      <c r="BD723" s="205"/>
      <c r="BE723" s="195"/>
      <c r="BF723" s="195"/>
      <c r="BG723" s="195"/>
      <c r="BH723" s="195"/>
      <c r="BI723" s="195"/>
    </row>
    <row r="724" spans="1:56" s="195" customFormat="1" ht="12.75" customHeight="1">
      <c r="A724" s="549">
        <v>0.5</v>
      </c>
      <c r="B724" s="692" t="s">
        <v>584</v>
      </c>
      <c r="C724" s="757">
        <f>S724+W724+AA724+AE724+AI724+AM724+AQ724+AU724+AY724+BC724</f>
        <v>0.3</v>
      </c>
      <c r="D724" s="758">
        <f>T724+X724+AB724+AF724+AJ724+AN724+AR724+AV724+AZ724+BD724</f>
        <v>1</v>
      </c>
      <c r="E724" s="759">
        <f>100*(C724/D724)</f>
        <v>30</v>
      </c>
      <c r="F724" s="763"/>
      <c r="G724" s="764"/>
      <c r="H724" s="765"/>
      <c r="I724" s="768"/>
      <c r="J724" s="776"/>
      <c r="K724" s="768"/>
      <c r="L724" s="768"/>
      <c r="M724" s="786"/>
      <c r="N724" s="768"/>
      <c r="O724" s="506">
        <f>C724+F724+I724+L724</f>
        <v>0.3</v>
      </c>
      <c r="P724" s="480">
        <f>D724+G724+J724+M724</f>
        <v>1</v>
      </c>
      <c r="Q724" s="481">
        <f>100*O724/P724</f>
        <v>30</v>
      </c>
      <c r="R724" s="481"/>
      <c r="S724" s="481"/>
      <c r="T724" s="481"/>
      <c r="U724" s="793"/>
      <c r="V724" s="481"/>
      <c r="W724" s="710"/>
      <c r="X724" s="711"/>
      <c r="Y724" s="481"/>
      <c r="Z724" s="481"/>
      <c r="AA724" s="710"/>
      <c r="AB724" s="711"/>
      <c r="AC724" s="714"/>
      <c r="AD724" s="193"/>
      <c r="AE724" s="193"/>
      <c r="AF724" s="209"/>
      <c r="AG724" s="726"/>
      <c r="AH724" s="729"/>
      <c r="AI724" s="71"/>
      <c r="AJ724" s="734"/>
      <c r="AK724" s="736"/>
      <c r="AL724" s="729"/>
      <c r="AM724" s="71"/>
      <c r="AN724" s="734"/>
      <c r="AO724" s="736"/>
      <c r="AP724" s="729"/>
      <c r="AQ724" s="71"/>
      <c r="AR724" s="737"/>
      <c r="AS724" s="736"/>
      <c r="AT724" s="731" t="s">
        <v>165</v>
      </c>
      <c r="AU724" s="71">
        <v>0.3</v>
      </c>
      <c r="AV724" s="734">
        <v>1</v>
      </c>
      <c r="AW724" s="736">
        <v>0.3</v>
      </c>
      <c r="AZ724" s="749"/>
      <c r="BD724" s="205"/>
    </row>
    <row r="725" spans="1:61" s="188" customFormat="1" ht="12.75" customHeight="1">
      <c r="A725" s="694">
        <v>0.5</v>
      </c>
      <c r="B725" s="696" t="s">
        <v>286</v>
      </c>
      <c r="C725" s="757">
        <f>S725+W725+AA725+AE725+AI725+AM725+AQ725+AU725+AY725+BC725</f>
        <v>0.53</v>
      </c>
      <c r="D725" s="758">
        <f>T725+X725+AB725+AF725+AJ725+AN725+AR725+AV725+AZ725+BD725</f>
        <v>2</v>
      </c>
      <c r="E725" s="759">
        <f>100*(C725/D725)</f>
        <v>26.5</v>
      </c>
      <c r="F725" s="763"/>
      <c r="G725" s="764"/>
      <c r="H725" s="766"/>
      <c r="I725" s="769"/>
      <c r="J725" s="777"/>
      <c r="K725" s="779"/>
      <c r="L725" s="784"/>
      <c r="M725" s="787"/>
      <c r="N725" s="790"/>
      <c r="O725" s="506">
        <f>C725+F725+I725+L725</f>
        <v>0.53</v>
      </c>
      <c r="P725" s="480">
        <f>D725+G725+J725+M725</f>
        <v>2</v>
      </c>
      <c r="Q725" s="481">
        <f>100*O725/P725</f>
        <v>26.5</v>
      </c>
      <c r="R725" s="481"/>
      <c r="S725" s="481"/>
      <c r="T725" s="481"/>
      <c r="U725" s="793"/>
      <c r="V725" s="481"/>
      <c r="W725" s="710"/>
      <c r="X725" s="711"/>
      <c r="Y725" s="481"/>
      <c r="Z725" s="481"/>
      <c r="AA725" s="710"/>
      <c r="AB725" s="711"/>
      <c r="AC725" s="714"/>
      <c r="AD725" s="716"/>
      <c r="AE725" s="710"/>
      <c r="AF725" s="723"/>
      <c r="AG725" s="714"/>
      <c r="AH725" s="728"/>
      <c r="AI725" s="71"/>
      <c r="AJ725" s="72"/>
      <c r="AK725" s="73"/>
      <c r="AL725" s="728"/>
      <c r="AM725" s="71"/>
      <c r="AN725" s="72"/>
      <c r="AO725" s="73"/>
      <c r="AP725" s="29"/>
      <c r="AQ725" s="71"/>
      <c r="AR725" s="737"/>
      <c r="AS725" s="736"/>
      <c r="AT725" s="21"/>
      <c r="AU725" s="71"/>
      <c r="AV725" s="72"/>
      <c r="AW725" s="73"/>
      <c r="AX725" s="731" t="s">
        <v>165</v>
      </c>
      <c r="AY725" s="71">
        <v>0.44</v>
      </c>
      <c r="AZ725" s="742">
        <v>1</v>
      </c>
      <c r="BA725" s="73">
        <v>0.44</v>
      </c>
      <c r="BB725" s="731" t="s">
        <v>165</v>
      </c>
      <c r="BC725" s="753">
        <v>0.09</v>
      </c>
      <c r="BD725" s="754">
        <v>1</v>
      </c>
      <c r="BE725" s="73">
        <v>0.09</v>
      </c>
      <c r="BF725" s="100"/>
      <c r="BG725" s="187"/>
      <c r="BH725" s="187"/>
      <c r="BI725" s="187"/>
    </row>
    <row r="726" spans="1:56" s="195" customFormat="1" ht="12.75" customHeight="1">
      <c r="A726" s="549">
        <v>0.5</v>
      </c>
      <c r="B726" s="698" t="s">
        <v>496</v>
      </c>
      <c r="C726" s="757">
        <f>S726+W726+AA726+AE726+AI726+AM726+AQ726+AU726+AY726+BC726</f>
        <v>0.13</v>
      </c>
      <c r="D726" s="758">
        <f>T726+X726+AB726+AF726+AJ726+AN726+AR726+AV726+AZ726+BD726</f>
        <v>1</v>
      </c>
      <c r="E726" s="759">
        <f>100*(C726/D726)</f>
        <v>13</v>
      </c>
      <c r="F726" s="763"/>
      <c r="G726" s="764"/>
      <c r="H726" s="765"/>
      <c r="I726" s="814"/>
      <c r="J726" s="816"/>
      <c r="K726" s="814"/>
      <c r="L726" s="814"/>
      <c r="M726" s="821"/>
      <c r="N726" s="814"/>
      <c r="O726" s="506">
        <f>C726+F726+I726+L726</f>
        <v>0.13</v>
      </c>
      <c r="P726" s="480">
        <f>D726+G726+J726+M726</f>
        <v>1</v>
      </c>
      <c r="Q726" s="481">
        <f>100*O726/P726</f>
        <v>13</v>
      </c>
      <c r="R726" s="481"/>
      <c r="S726" s="481"/>
      <c r="T726" s="481"/>
      <c r="U726" s="793"/>
      <c r="V726" s="481"/>
      <c r="W726" s="710"/>
      <c r="X726" s="711"/>
      <c r="Y726" s="481"/>
      <c r="Z726" s="481"/>
      <c r="AA726" s="710"/>
      <c r="AB726" s="711"/>
      <c r="AC726" s="714"/>
      <c r="AD726" s="718" t="s">
        <v>165</v>
      </c>
      <c r="AE726" s="722">
        <v>0.13</v>
      </c>
      <c r="AF726" s="724">
        <v>1</v>
      </c>
      <c r="AG726" s="727">
        <f>AE726/AF726</f>
        <v>0.13</v>
      </c>
      <c r="AH726" s="730"/>
      <c r="AI726" s="730"/>
      <c r="AJ726" s="730"/>
      <c r="AK726" s="730"/>
      <c r="AL726" s="730"/>
      <c r="AM726" s="730"/>
      <c r="AN726" s="730"/>
      <c r="AO726" s="730"/>
      <c r="AP726" s="730"/>
      <c r="AQ726" s="730"/>
      <c r="AR726" s="730"/>
      <c r="AS726" s="730"/>
      <c r="AT726" s="730"/>
      <c r="AU726" s="730"/>
      <c r="AV726" s="730"/>
      <c r="AZ726" s="749"/>
      <c r="BD726" s="205"/>
    </row>
    <row r="727" spans="1:61" s="188" customFormat="1" ht="12.75" customHeight="1">
      <c r="A727" s="549">
        <v>0.5</v>
      </c>
      <c r="B727" s="695" t="s">
        <v>138</v>
      </c>
      <c r="C727" s="757">
        <f>S727+W727+AA727+AE727+AI727+AM727+AQ727+AU727+AY727+BC727</f>
        <v>2.96</v>
      </c>
      <c r="D727" s="758">
        <f>T727+X727+AB727+AF727+AJ727+AN727+AR727+AV727+AZ727+BD727</f>
        <v>5</v>
      </c>
      <c r="E727" s="759">
        <f>100*(C727/D727)</f>
        <v>59.199999999999996</v>
      </c>
      <c r="F727" s="763"/>
      <c r="G727" s="764"/>
      <c r="H727" s="766"/>
      <c r="I727" s="769"/>
      <c r="J727" s="777"/>
      <c r="K727" s="779"/>
      <c r="L727" s="784"/>
      <c r="M727" s="787"/>
      <c r="N727" s="790"/>
      <c r="O727" s="506">
        <f>C727+F727+I727+L727</f>
        <v>2.96</v>
      </c>
      <c r="P727" s="480">
        <f>D727+G727+J727+M727</f>
        <v>5</v>
      </c>
      <c r="Q727" s="481">
        <f>100*O727/P727</f>
        <v>59.2</v>
      </c>
      <c r="R727" s="481"/>
      <c r="S727" s="481"/>
      <c r="T727" s="481"/>
      <c r="U727" s="793"/>
      <c r="V727" s="481"/>
      <c r="W727" s="710"/>
      <c r="X727" s="711"/>
      <c r="Y727" s="481"/>
      <c r="Z727" s="481"/>
      <c r="AA727" s="710"/>
      <c r="AB727" s="711"/>
      <c r="AC727" s="714"/>
      <c r="AD727" s="715"/>
      <c r="AE727" s="710"/>
      <c r="AF727" s="723"/>
      <c r="AG727" s="714"/>
      <c r="AH727" s="731" t="s">
        <v>165</v>
      </c>
      <c r="AI727" s="71">
        <v>0.89</v>
      </c>
      <c r="AJ727" s="72">
        <v>1</v>
      </c>
      <c r="AK727" s="73">
        <f>AI727/AJ727</f>
        <v>0.89</v>
      </c>
      <c r="AL727" s="731" t="s">
        <v>165</v>
      </c>
      <c r="AM727" s="71">
        <v>0.54</v>
      </c>
      <c r="AN727" s="72">
        <v>1</v>
      </c>
      <c r="AO727" s="73">
        <v>0.54</v>
      </c>
      <c r="AP727" s="731" t="s">
        <v>165</v>
      </c>
      <c r="AQ727" s="71">
        <v>0.22</v>
      </c>
      <c r="AR727" s="72">
        <v>1</v>
      </c>
      <c r="AS727" s="73">
        <v>0.22</v>
      </c>
      <c r="AT727" s="731" t="s">
        <v>165</v>
      </c>
      <c r="AU727" s="71">
        <v>0.53</v>
      </c>
      <c r="AV727" s="72">
        <v>1</v>
      </c>
      <c r="AW727" s="73">
        <v>0.53</v>
      </c>
      <c r="AX727" s="21"/>
      <c r="AY727" s="71"/>
      <c r="AZ727" s="742"/>
      <c r="BA727" s="73"/>
      <c r="BB727" s="731" t="s">
        <v>165</v>
      </c>
      <c r="BC727" s="753">
        <v>0.78</v>
      </c>
      <c r="BD727" s="754">
        <v>1</v>
      </c>
      <c r="BE727" s="73">
        <v>0.78</v>
      </c>
      <c r="BF727" s="100"/>
      <c r="BG727" s="187"/>
      <c r="BH727" s="187"/>
      <c r="BI727" s="187"/>
    </row>
    <row r="728" spans="1:61" s="193" customFormat="1" ht="12.75" customHeight="1">
      <c r="A728" s="549">
        <v>0.5</v>
      </c>
      <c r="B728" s="696" t="s">
        <v>621</v>
      </c>
      <c r="C728" s="757">
        <f>S728+W728+AA728+AE728+AI728+AM728+AQ728+AU728+AY728+BC728</f>
        <v>0.14</v>
      </c>
      <c r="D728" s="758">
        <f>T728+X728+AB728+AF728+AJ728+AN728+AR728+AV728+AZ728+BD728</f>
        <v>1</v>
      </c>
      <c r="E728" s="759">
        <f>100*(C728/D728)</f>
        <v>14.000000000000002</v>
      </c>
      <c r="F728" s="763"/>
      <c r="G728" s="764"/>
      <c r="H728" s="765"/>
      <c r="I728" s="771"/>
      <c r="J728" s="778"/>
      <c r="K728" s="781"/>
      <c r="L728" s="785"/>
      <c r="M728" s="788"/>
      <c r="N728" s="791"/>
      <c r="O728" s="506">
        <f>C728+F728+I728+L728</f>
        <v>0.14</v>
      </c>
      <c r="P728" s="480">
        <f>D728+G728+J728+M728</f>
        <v>1</v>
      </c>
      <c r="Q728" s="481">
        <f>100*O728/P728</f>
        <v>14.000000000000002</v>
      </c>
      <c r="R728" s="481"/>
      <c r="S728" s="481"/>
      <c r="T728" s="481"/>
      <c r="U728" s="793"/>
      <c r="V728" s="481"/>
      <c r="W728" s="710"/>
      <c r="X728" s="711"/>
      <c r="Y728" s="481"/>
      <c r="Z728" s="481"/>
      <c r="AA728" s="710"/>
      <c r="AB728" s="711"/>
      <c r="AC728" s="714"/>
      <c r="AD728" s="717"/>
      <c r="AE728" s="720"/>
      <c r="AF728" s="717"/>
      <c r="AG728" s="720"/>
      <c r="AH728" s="71"/>
      <c r="AI728" s="734"/>
      <c r="AJ728" s="736"/>
      <c r="AK728" s="195"/>
      <c r="AL728" s="195"/>
      <c r="AM728" s="195"/>
      <c r="AN728" s="195"/>
      <c r="AO728" s="195"/>
      <c r="AP728" s="195"/>
      <c r="AQ728" s="195"/>
      <c r="AR728" s="195"/>
      <c r="AS728" s="729"/>
      <c r="AT728" s="71"/>
      <c r="AU728" s="737"/>
      <c r="AV728" s="736"/>
      <c r="AW728" s="195"/>
      <c r="AX728" s="731" t="s">
        <v>165</v>
      </c>
      <c r="AY728" s="71">
        <v>0.14</v>
      </c>
      <c r="AZ728" s="742">
        <v>1</v>
      </c>
      <c r="BA728" s="736">
        <v>0.14</v>
      </c>
      <c r="BB728" s="729"/>
      <c r="BC728" s="753"/>
      <c r="BD728" s="729"/>
      <c r="BE728" s="736"/>
      <c r="BF728" s="195"/>
      <c r="BG728" s="195"/>
      <c r="BH728" s="195"/>
      <c r="BI728" s="195"/>
    </row>
    <row r="729" spans="1:57" s="195" customFormat="1" ht="12.75" customHeight="1">
      <c r="A729" s="549">
        <v>0.5</v>
      </c>
      <c r="B729" s="696" t="s">
        <v>622</v>
      </c>
      <c r="C729" s="757">
        <f>S729+W729+AA729+AE729+AI729+AM729+AQ729+AU729+AY729+BC729</f>
        <v>0.73</v>
      </c>
      <c r="D729" s="758">
        <f>T729+X729+AB729+AF729+AJ729+AN729+AR729+AV729+AZ729+BD729</f>
        <v>1</v>
      </c>
      <c r="E729" s="759">
        <f>100*(C729/D729)</f>
        <v>73</v>
      </c>
      <c r="F729" s="763"/>
      <c r="G729" s="764"/>
      <c r="H729" s="765"/>
      <c r="I729" s="771"/>
      <c r="J729" s="778"/>
      <c r="K729" s="781"/>
      <c r="L729" s="785"/>
      <c r="M729" s="788"/>
      <c r="N729" s="791"/>
      <c r="O729" s="506">
        <f>C729+F729+I729+L729</f>
        <v>0.73</v>
      </c>
      <c r="P729" s="480">
        <f>D729+G729+J729+M729</f>
        <v>1</v>
      </c>
      <c r="Q729" s="481">
        <f>100*O729/P729</f>
        <v>73</v>
      </c>
      <c r="R729" s="481"/>
      <c r="S729" s="481"/>
      <c r="T729" s="481"/>
      <c r="U729" s="793"/>
      <c r="V729" s="481"/>
      <c r="W729" s="710"/>
      <c r="X729" s="711"/>
      <c r="Y729" s="481"/>
      <c r="Z729" s="481"/>
      <c r="AA729" s="710"/>
      <c r="AB729" s="711"/>
      <c r="AC729" s="714"/>
      <c r="AD729" s="717"/>
      <c r="AE729" s="720"/>
      <c r="AF729" s="717"/>
      <c r="AG729" s="720"/>
      <c r="AH729" s="71"/>
      <c r="AI729" s="734"/>
      <c r="AJ729" s="736"/>
      <c r="AS729" s="729"/>
      <c r="AT729" s="71"/>
      <c r="AU729" s="737"/>
      <c r="AV729" s="736"/>
      <c r="AX729" s="731" t="s">
        <v>165</v>
      </c>
      <c r="AY729" s="71">
        <v>0.73</v>
      </c>
      <c r="AZ729" s="742">
        <v>1</v>
      </c>
      <c r="BA729" s="736">
        <v>0.73</v>
      </c>
      <c r="BB729" s="751"/>
      <c r="BC729" s="753"/>
      <c r="BD729" s="751"/>
      <c r="BE729" s="736"/>
    </row>
    <row r="730" spans="1:56" s="195" customFormat="1" ht="12.75" customHeight="1">
      <c r="A730" s="549">
        <v>0.5</v>
      </c>
      <c r="B730" s="699" t="s">
        <v>498</v>
      </c>
      <c r="C730" s="757">
        <f>S730+W730+AA730+AE730+AI730+AM730+AQ730+AU730+AY730+BC730</f>
        <v>0.08</v>
      </c>
      <c r="D730" s="758">
        <f>T730+X730+AB730+AF730+AJ730+AN730+AR730+AV730+AZ730+BD730</f>
        <v>1</v>
      </c>
      <c r="E730" s="759">
        <f>100*(C730/D730)</f>
        <v>8</v>
      </c>
      <c r="F730" s="763"/>
      <c r="G730" s="764"/>
      <c r="H730" s="765"/>
      <c r="I730" s="773"/>
      <c r="J730" s="840"/>
      <c r="K730" s="773"/>
      <c r="L730" s="785"/>
      <c r="M730" s="841"/>
      <c r="N730" s="814"/>
      <c r="O730" s="506">
        <f>C730+F730+I730+L730</f>
        <v>0.08</v>
      </c>
      <c r="P730" s="480">
        <f>D730+G730+J730+M730</f>
        <v>1</v>
      </c>
      <c r="Q730" s="481">
        <f>100*O730/P730</f>
        <v>8</v>
      </c>
      <c r="R730" s="481"/>
      <c r="S730" s="481"/>
      <c r="T730" s="481"/>
      <c r="U730" s="793"/>
      <c r="V730" s="481"/>
      <c r="W730" s="710"/>
      <c r="X730" s="711"/>
      <c r="Y730" s="481"/>
      <c r="Z730" s="481"/>
      <c r="AA730" s="710"/>
      <c r="AB730" s="711"/>
      <c r="AC730" s="714"/>
      <c r="AD730" s="718" t="s">
        <v>165</v>
      </c>
      <c r="AE730" s="722">
        <v>0.08</v>
      </c>
      <c r="AF730" s="724">
        <v>1</v>
      </c>
      <c r="AG730" s="727">
        <f>AE730/AF730</f>
        <v>0.08</v>
      </c>
      <c r="AH730" s="732"/>
      <c r="AI730" s="732"/>
      <c r="AJ730" s="732"/>
      <c r="AK730" s="732"/>
      <c r="AL730" s="732"/>
      <c r="AM730" s="732"/>
      <c r="AN730" s="732"/>
      <c r="AO730" s="732"/>
      <c r="AP730" s="732"/>
      <c r="AQ730" s="732"/>
      <c r="AR730" s="732"/>
      <c r="AS730" s="732"/>
      <c r="AT730" s="732"/>
      <c r="AU730" s="732"/>
      <c r="AV730" s="732"/>
      <c r="AZ730" s="749"/>
      <c r="BD730" s="205"/>
    </row>
    <row r="731" spans="1:61" s="193" customFormat="1" ht="12.75" customHeight="1">
      <c r="A731" s="549">
        <v>0.5</v>
      </c>
      <c r="B731" s="692" t="s">
        <v>567</v>
      </c>
      <c r="C731" s="757">
        <f>S731+W731+AA731+AE731+AI731+AM731+AQ731+AU731+AY731+BC731</f>
        <v>0.97</v>
      </c>
      <c r="D731" s="758">
        <f>T731+X731+AB731+AF731+AJ731+AN731+AR731+AV731+AZ731+BD731</f>
        <v>1</v>
      </c>
      <c r="E731" s="759">
        <f>100*(C731/D731)</f>
        <v>97</v>
      </c>
      <c r="F731" s="763"/>
      <c r="G731" s="764"/>
      <c r="H731" s="765"/>
      <c r="I731" s="768"/>
      <c r="J731" s="776"/>
      <c r="K731" s="768"/>
      <c r="L731" s="768"/>
      <c r="M731" s="786"/>
      <c r="N731" s="768"/>
      <c r="O731" s="506">
        <f>C731+F731+I731+L731</f>
        <v>0.97</v>
      </c>
      <c r="P731" s="480">
        <f>D731+G731+J731+M731</f>
        <v>1</v>
      </c>
      <c r="Q731" s="481">
        <f>100*O731/P731</f>
        <v>97</v>
      </c>
      <c r="R731" s="481"/>
      <c r="S731" s="481"/>
      <c r="T731" s="481"/>
      <c r="U731" s="793"/>
      <c r="V731" s="481"/>
      <c r="W731" s="710"/>
      <c r="X731" s="711"/>
      <c r="Y731" s="481"/>
      <c r="Z731" s="481"/>
      <c r="AA731" s="710"/>
      <c r="AB731" s="711"/>
      <c r="AC731" s="714"/>
      <c r="AF731" s="209"/>
      <c r="AG731" s="726"/>
      <c r="AH731" s="729"/>
      <c r="AI731" s="71"/>
      <c r="AJ731" s="734"/>
      <c r="AK731" s="736"/>
      <c r="AL731" s="729"/>
      <c r="AM731" s="71"/>
      <c r="AN731" s="734"/>
      <c r="AO731" s="736"/>
      <c r="AP731" s="731" t="s">
        <v>165</v>
      </c>
      <c r="AQ731" s="71">
        <v>0.97</v>
      </c>
      <c r="AR731" s="734">
        <v>1</v>
      </c>
      <c r="AS731" s="736">
        <v>0.97</v>
      </c>
      <c r="AT731" s="729"/>
      <c r="AU731" s="71"/>
      <c r="AV731" s="734"/>
      <c r="AW731" s="736"/>
      <c r="AX731" s="195"/>
      <c r="AY731" s="195"/>
      <c r="AZ731" s="749"/>
      <c r="BA731" s="195"/>
      <c r="BB731" s="195"/>
      <c r="BC731" s="195"/>
      <c r="BD731" s="205"/>
      <c r="BE731" s="195"/>
      <c r="BF731" s="195"/>
      <c r="BG731" s="195"/>
      <c r="BH731" s="195"/>
      <c r="BI731" s="195"/>
    </row>
    <row r="732" spans="1:61" s="188" customFormat="1" ht="12.75" customHeight="1">
      <c r="A732" s="549">
        <v>0.5</v>
      </c>
      <c r="B732" s="692" t="s">
        <v>287</v>
      </c>
      <c r="C732" s="757">
        <f>S732+W732+AA732+AE732+AI732+AM732+AQ732+AU732+AY732+BC732</f>
        <v>0.89</v>
      </c>
      <c r="D732" s="758">
        <f>T732+X732+AB732+AF732+AJ732+AN732+AR732+AV732+AZ732+BD732</f>
        <v>3</v>
      </c>
      <c r="E732" s="759">
        <f>100*(C732/D732)</f>
        <v>29.666666666666668</v>
      </c>
      <c r="F732" s="763"/>
      <c r="G732" s="764"/>
      <c r="H732" s="766"/>
      <c r="I732" s="769"/>
      <c r="J732" s="777"/>
      <c r="K732" s="779"/>
      <c r="L732" s="784"/>
      <c r="M732" s="787"/>
      <c r="N732" s="790"/>
      <c r="O732" s="506">
        <f>C732+F732+I732+L732</f>
        <v>0.89</v>
      </c>
      <c r="P732" s="480">
        <f>D732+G732+J732+M732</f>
        <v>3</v>
      </c>
      <c r="Q732" s="481">
        <f>100*O732/P732</f>
        <v>29.666666666666668</v>
      </c>
      <c r="R732" s="481"/>
      <c r="S732" s="481"/>
      <c r="T732" s="481"/>
      <c r="U732" s="793"/>
      <c r="V732" s="481"/>
      <c r="W732" s="710"/>
      <c r="X732" s="711"/>
      <c r="Y732" s="481"/>
      <c r="Z732" s="481"/>
      <c r="AA732" s="710"/>
      <c r="AB732" s="711"/>
      <c r="AC732" s="714"/>
      <c r="AD732" s="715"/>
      <c r="AE732" s="710"/>
      <c r="AF732" s="723"/>
      <c r="AG732" s="714"/>
      <c r="AH732" s="21"/>
      <c r="AI732" s="71"/>
      <c r="AJ732" s="72"/>
      <c r="AK732" s="73"/>
      <c r="AL732" s="21"/>
      <c r="AM732" s="71"/>
      <c r="AN732" s="72"/>
      <c r="AO732" s="73"/>
      <c r="AP732" s="21"/>
      <c r="AQ732" s="71"/>
      <c r="AR732" s="72"/>
      <c r="AS732" s="73"/>
      <c r="AT732" s="21"/>
      <c r="AU732" s="71"/>
      <c r="AV732" s="72"/>
      <c r="AW732" s="73"/>
      <c r="AX732" s="21"/>
      <c r="AY732" s="71"/>
      <c r="AZ732" s="742"/>
      <c r="BA732" s="73"/>
      <c r="BB732" s="731" t="s">
        <v>165</v>
      </c>
      <c r="BC732" s="753">
        <v>0.89</v>
      </c>
      <c r="BD732" s="754">
        <v>3</v>
      </c>
      <c r="BE732" s="73">
        <v>0.3</v>
      </c>
      <c r="BF732" s="100"/>
      <c r="BG732" s="187"/>
      <c r="BH732" s="187"/>
      <c r="BI732" s="187"/>
    </row>
    <row r="733" spans="1:56" s="195" customFormat="1" ht="12.75" customHeight="1">
      <c r="A733" s="549">
        <v>0.5</v>
      </c>
      <c r="B733" s="692" t="s">
        <v>523</v>
      </c>
      <c r="C733" s="757">
        <f>S733+W733+AA733+AE733+AI733+AM733+AQ733+AU733+AY733+BC733</f>
        <v>0.5</v>
      </c>
      <c r="D733" s="758">
        <f>T733+X733+AB733+AF733+AJ733+AN733+AR733+AV733+AZ733+BD733</f>
        <v>1</v>
      </c>
      <c r="E733" s="759">
        <f>100*(C733/D733)</f>
        <v>50</v>
      </c>
      <c r="F733" s="763"/>
      <c r="G733" s="764"/>
      <c r="H733" s="765"/>
      <c r="I733" s="768"/>
      <c r="J733" s="776"/>
      <c r="K733" s="768"/>
      <c r="L733" s="768"/>
      <c r="M733" s="786"/>
      <c r="N733" s="768"/>
      <c r="O733" s="506">
        <f>C733+F733+I733+L733</f>
        <v>0.5</v>
      </c>
      <c r="P733" s="480">
        <f>D733+G733+J733+M733</f>
        <v>1</v>
      </c>
      <c r="Q733" s="481">
        <f>100*O733/P733</f>
        <v>50</v>
      </c>
      <c r="R733" s="481"/>
      <c r="S733" s="481"/>
      <c r="T733" s="481"/>
      <c r="U733" s="793"/>
      <c r="V733" s="481"/>
      <c r="W733" s="710"/>
      <c r="X733" s="711"/>
      <c r="Y733" s="481"/>
      <c r="Z733" s="481"/>
      <c r="AA733" s="710"/>
      <c r="AB733" s="711"/>
      <c r="AC733" s="714"/>
      <c r="AD733" s="193"/>
      <c r="AE733" s="193"/>
      <c r="AF733" s="209"/>
      <c r="AG733" s="726"/>
      <c r="AH733" s="731" t="s">
        <v>165</v>
      </c>
      <c r="AI733" s="735">
        <v>0.5</v>
      </c>
      <c r="AJ733" s="734">
        <v>1</v>
      </c>
      <c r="AK733" s="736">
        <f>AI733/AJ733</f>
        <v>0.5</v>
      </c>
      <c r="AL733" s="729"/>
      <c r="AM733" s="71"/>
      <c r="AN733" s="734"/>
      <c r="AO733" s="736"/>
      <c r="AP733" s="729"/>
      <c r="AQ733" s="71"/>
      <c r="AR733" s="734"/>
      <c r="AS733" s="736"/>
      <c r="AT733" s="729"/>
      <c r="AU733" s="71"/>
      <c r="AV733" s="734"/>
      <c r="AW733" s="736"/>
      <c r="AZ733" s="749"/>
      <c r="BD733" s="205"/>
    </row>
    <row r="734" spans="1:61" s="193" customFormat="1" ht="12.75" customHeight="1">
      <c r="A734" s="549">
        <v>0.5</v>
      </c>
      <c r="B734" s="698" t="s">
        <v>490</v>
      </c>
      <c r="C734" s="757">
        <f>S734+W734+AA734+AE734+AI734+AM734+AQ734+AU734+AY734+BC734</f>
        <v>0.21</v>
      </c>
      <c r="D734" s="758">
        <f>T734+X734+AB734+AF734+AJ734+AN734+AR734+AV734+AZ734+BD734</f>
        <v>1</v>
      </c>
      <c r="E734" s="759">
        <f>100*(C734/D734)</f>
        <v>21</v>
      </c>
      <c r="F734" s="763"/>
      <c r="G734" s="764"/>
      <c r="H734" s="765"/>
      <c r="I734" s="814"/>
      <c r="J734" s="816"/>
      <c r="K734" s="814"/>
      <c r="L734" s="814"/>
      <c r="M734" s="821"/>
      <c r="N734" s="814"/>
      <c r="O734" s="506">
        <f>C734+F734+I734+L734</f>
        <v>0.21</v>
      </c>
      <c r="P734" s="480">
        <f>D734+G734+J734+M734</f>
        <v>1</v>
      </c>
      <c r="Q734" s="481">
        <f>100*O734/P734</f>
        <v>21</v>
      </c>
      <c r="R734" s="481"/>
      <c r="S734" s="481"/>
      <c r="T734" s="481"/>
      <c r="U734" s="793"/>
      <c r="V734" s="481"/>
      <c r="W734" s="710"/>
      <c r="X734" s="711"/>
      <c r="Y734" s="481"/>
      <c r="Z734" s="481"/>
      <c r="AA734" s="710"/>
      <c r="AB734" s="711"/>
      <c r="AC734" s="714"/>
      <c r="AD734" s="719" t="s">
        <v>165</v>
      </c>
      <c r="AE734" s="722">
        <v>0.21</v>
      </c>
      <c r="AF734" s="724">
        <v>1</v>
      </c>
      <c r="AG734" s="727">
        <f>AE734/AF734</f>
        <v>0.21</v>
      </c>
      <c r="AH734" s="730"/>
      <c r="AI734" s="730"/>
      <c r="AJ734" s="730"/>
      <c r="AK734" s="730"/>
      <c r="AL734" s="730"/>
      <c r="AM734" s="730"/>
      <c r="AN734" s="730"/>
      <c r="AO734" s="730"/>
      <c r="AP734" s="730"/>
      <c r="AQ734" s="730"/>
      <c r="AR734" s="730"/>
      <c r="AS734" s="730"/>
      <c r="AT734" s="730"/>
      <c r="AU734" s="730"/>
      <c r="AV734" s="730"/>
      <c r="AW734" s="195"/>
      <c r="AX734" s="195"/>
      <c r="AY734" s="195"/>
      <c r="AZ734" s="749"/>
      <c r="BA734" s="195"/>
      <c r="BB734" s="195"/>
      <c r="BC734" s="195"/>
      <c r="BD734" s="205"/>
      <c r="BE734" s="195"/>
      <c r="BF734" s="195"/>
      <c r="BG734" s="195"/>
      <c r="BH734" s="195"/>
      <c r="BI734" s="195"/>
    </row>
    <row r="735" spans="1:61" s="188" customFormat="1" ht="12.75" customHeight="1">
      <c r="A735" s="549">
        <v>0.5</v>
      </c>
      <c r="B735" s="692" t="s">
        <v>238</v>
      </c>
      <c r="C735" s="757">
        <f>S735+W735+AA735+AE735+AI735+AM735+AQ735+AU735+AY735+BC735</f>
        <v>0.3</v>
      </c>
      <c r="D735" s="758">
        <f>T735+X735+AB735+AF735+AJ735+AN735+AR735+AV735+AZ735+BD735</f>
        <v>2</v>
      </c>
      <c r="E735" s="759">
        <f>100*(C735/D735)</f>
        <v>15</v>
      </c>
      <c r="F735" s="763"/>
      <c r="G735" s="764"/>
      <c r="H735" s="766"/>
      <c r="I735" s="769"/>
      <c r="J735" s="777"/>
      <c r="K735" s="779"/>
      <c r="L735" s="784"/>
      <c r="M735" s="787"/>
      <c r="N735" s="790"/>
      <c r="O735" s="506">
        <f>C735+F735+I735+L735</f>
        <v>0.3</v>
      </c>
      <c r="P735" s="480">
        <f>D735+G735+J735+M735</f>
        <v>2</v>
      </c>
      <c r="Q735" s="481">
        <f>100*O735/P735</f>
        <v>15</v>
      </c>
      <c r="R735" s="481"/>
      <c r="S735" s="481"/>
      <c r="T735" s="481"/>
      <c r="U735" s="793"/>
      <c r="V735" s="481"/>
      <c r="W735" s="710"/>
      <c r="X735" s="711"/>
      <c r="Y735" s="481"/>
      <c r="Z735" s="481"/>
      <c r="AA735" s="710"/>
      <c r="AB735" s="711"/>
      <c r="AC735" s="714"/>
      <c r="AD735" s="715"/>
      <c r="AE735" s="710"/>
      <c r="AF735" s="723"/>
      <c r="AG735" s="714"/>
      <c r="AH735" s="21"/>
      <c r="AI735" s="71"/>
      <c r="AJ735" s="72"/>
      <c r="AK735" s="73"/>
      <c r="AL735" s="731" t="s">
        <v>165</v>
      </c>
      <c r="AM735" s="71">
        <v>0.11</v>
      </c>
      <c r="AN735" s="72">
        <v>1</v>
      </c>
      <c r="AO735" s="73">
        <v>0.11</v>
      </c>
      <c r="AP735" s="21"/>
      <c r="AQ735" s="71"/>
      <c r="AR735" s="72"/>
      <c r="AS735" s="73"/>
      <c r="AT735" s="731" t="s">
        <v>165</v>
      </c>
      <c r="AU735" s="71">
        <v>0.19</v>
      </c>
      <c r="AV735" s="72">
        <v>1</v>
      </c>
      <c r="AW735" s="73">
        <v>0.19</v>
      </c>
      <c r="AX735" s="21"/>
      <c r="AY735" s="71"/>
      <c r="AZ735" s="742"/>
      <c r="BA735" s="73"/>
      <c r="BB735" s="21"/>
      <c r="BC735" s="753"/>
      <c r="BD735" s="754"/>
      <c r="BE735" s="73"/>
      <c r="BF735" s="100"/>
      <c r="BG735" s="187"/>
      <c r="BH735" s="187"/>
      <c r="BI735" s="187"/>
    </row>
    <row r="736" spans="1:57" s="195" customFormat="1" ht="12.75" customHeight="1">
      <c r="A736" s="549">
        <v>0.5</v>
      </c>
      <c r="B736" s="696" t="s">
        <v>623</v>
      </c>
      <c r="C736" s="757">
        <f>S736+W736+AA736+AE736+AI736+AM736+AQ736+AU736+AY736+BC736</f>
        <v>0.2</v>
      </c>
      <c r="D736" s="758">
        <f>T736+X736+AB736+AF736+AJ736+AN736+AR736+AV736+AZ736+BD736</f>
        <v>1</v>
      </c>
      <c r="E736" s="759">
        <f>100*(C736/D736)</f>
        <v>20</v>
      </c>
      <c r="F736" s="763"/>
      <c r="G736" s="764"/>
      <c r="H736" s="765"/>
      <c r="I736" s="771"/>
      <c r="J736" s="778"/>
      <c r="K736" s="781"/>
      <c r="L736" s="785"/>
      <c r="M736" s="788"/>
      <c r="N736" s="791"/>
      <c r="O736" s="506">
        <f>C736+F736+I736+L736</f>
        <v>0.2</v>
      </c>
      <c r="P736" s="480">
        <f>D736+G736+J736+M736</f>
        <v>1</v>
      </c>
      <c r="Q736" s="481">
        <f>100*O736/P736</f>
        <v>20</v>
      </c>
      <c r="R736" s="481"/>
      <c r="S736" s="481"/>
      <c r="T736" s="481"/>
      <c r="U736" s="793"/>
      <c r="V736" s="481"/>
      <c r="W736" s="710"/>
      <c r="X736" s="711"/>
      <c r="Y736" s="481"/>
      <c r="Z736" s="481"/>
      <c r="AA736" s="710"/>
      <c r="AB736" s="711"/>
      <c r="AC736" s="714"/>
      <c r="AD736" s="717"/>
      <c r="AE736" s="720"/>
      <c r="AF736" s="71"/>
      <c r="AG736" s="734"/>
      <c r="AH736" s="71"/>
      <c r="AI736" s="734"/>
      <c r="AJ736" s="736"/>
      <c r="AS736" s="729"/>
      <c r="AT736" s="71"/>
      <c r="AU736" s="737"/>
      <c r="AV736" s="736"/>
      <c r="AX736" s="731" t="s">
        <v>165</v>
      </c>
      <c r="AY736" s="71">
        <v>0.2</v>
      </c>
      <c r="AZ736" s="742">
        <v>1</v>
      </c>
      <c r="BA736" s="736">
        <v>0.2</v>
      </c>
      <c r="BB736" s="729"/>
      <c r="BC736" s="753"/>
      <c r="BD736" s="729"/>
      <c r="BE736" s="736"/>
    </row>
    <row r="737" spans="1:61" s="188" customFormat="1" ht="12.75" customHeight="1">
      <c r="A737" s="549">
        <v>0.5</v>
      </c>
      <c r="B737" s="695" t="s">
        <v>114</v>
      </c>
      <c r="C737" s="757">
        <f>S737+W737+AA737+AE737+AI737+AM737+AQ737+AU737+AY737+BC737</f>
        <v>2.6900000000000004</v>
      </c>
      <c r="D737" s="758">
        <f>T737+X737+AB737+AF737+AJ737+AN737+AR737+AV737+AZ737+BD737</f>
        <v>6</v>
      </c>
      <c r="E737" s="759">
        <f>100*(C737/D737)</f>
        <v>44.83333333333334</v>
      </c>
      <c r="F737" s="763"/>
      <c r="G737" s="764"/>
      <c r="H737" s="766"/>
      <c r="I737" s="769"/>
      <c r="J737" s="777"/>
      <c r="K737" s="779"/>
      <c r="L737" s="784"/>
      <c r="M737" s="787"/>
      <c r="N737" s="790"/>
      <c r="O737" s="506">
        <f>C737+F737+I737+L737</f>
        <v>2.6900000000000004</v>
      </c>
      <c r="P737" s="480">
        <f>D737+G737+J737+M737</f>
        <v>6</v>
      </c>
      <c r="Q737" s="481">
        <f>100*O737/P737</f>
        <v>44.83333333333334</v>
      </c>
      <c r="R737" s="481"/>
      <c r="S737" s="481"/>
      <c r="T737" s="481"/>
      <c r="U737" s="793"/>
      <c r="V737" s="481"/>
      <c r="W737" s="710"/>
      <c r="X737" s="711"/>
      <c r="Y737" s="481"/>
      <c r="Z737" s="481"/>
      <c r="AA737" s="710"/>
      <c r="AB737" s="711"/>
      <c r="AC737" s="714"/>
      <c r="AD737" s="715"/>
      <c r="AE737" s="710"/>
      <c r="AF737" s="751"/>
      <c r="AG737" s="73"/>
      <c r="AH737" s="21"/>
      <c r="AI737" s="71"/>
      <c r="AJ737" s="72"/>
      <c r="AK737" s="73"/>
      <c r="AL737" s="21"/>
      <c r="AM737" s="71"/>
      <c r="AN737" s="72"/>
      <c r="AO737" s="73"/>
      <c r="AP737" s="731" t="s">
        <v>165</v>
      </c>
      <c r="AQ737" s="71">
        <v>0.72</v>
      </c>
      <c r="AR737" s="72">
        <v>2</v>
      </c>
      <c r="AS737" s="73">
        <v>0.36</v>
      </c>
      <c r="AT737" s="21"/>
      <c r="AU737" s="71"/>
      <c r="AV737" s="734"/>
      <c r="AW737" s="736"/>
      <c r="AX737" s="731" t="s">
        <v>165</v>
      </c>
      <c r="AY737" s="71">
        <v>1.44</v>
      </c>
      <c r="AZ737" s="742">
        <v>3</v>
      </c>
      <c r="BA737" s="73">
        <v>0.48</v>
      </c>
      <c r="BB737" s="731" t="s">
        <v>165</v>
      </c>
      <c r="BC737" s="753">
        <v>0.53</v>
      </c>
      <c r="BD737" s="754">
        <v>1</v>
      </c>
      <c r="BE737" s="73">
        <v>0.53</v>
      </c>
      <c r="BF737" s="100"/>
      <c r="BG737" s="187"/>
      <c r="BH737" s="187"/>
      <c r="BI737" s="187"/>
    </row>
    <row r="738" spans="1:61" s="188" customFormat="1" ht="12.75" customHeight="1">
      <c r="A738" s="694">
        <v>0.5</v>
      </c>
      <c r="B738" s="695" t="s">
        <v>95</v>
      </c>
      <c r="C738" s="757">
        <f>S738+W738+AA738+AE738+AI738+AM738+AQ738+AU738+AY738+BC738</f>
        <v>3.88</v>
      </c>
      <c r="D738" s="758">
        <f>T738+X738+AB738+AF738+AJ738+AN738+AR738+AV738+AZ738+BD738</f>
        <v>5</v>
      </c>
      <c r="E738" s="759">
        <f>100*(C738/D738)</f>
        <v>77.60000000000001</v>
      </c>
      <c r="F738" s="763"/>
      <c r="G738" s="764"/>
      <c r="H738" s="766"/>
      <c r="I738" s="769"/>
      <c r="J738" s="777"/>
      <c r="K738" s="779"/>
      <c r="L738" s="784"/>
      <c r="M738" s="787"/>
      <c r="N738" s="790"/>
      <c r="O738" s="506">
        <f>C738+F738+I738+L738</f>
        <v>3.88</v>
      </c>
      <c r="P738" s="480">
        <f>D738+G738+J738+M738</f>
        <v>5</v>
      </c>
      <c r="Q738" s="481">
        <f>100*O738/P738</f>
        <v>77.6</v>
      </c>
      <c r="R738" s="481"/>
      <c r="S738" s="481"/>
      <c r="T738" s="481"/>
      <c r="U738" s="793"/>
      <c r="V738" s="481"/>
      <c r="W738" s="710"/>
      <c r="X738" s="711"/>
      <c r="Y738" s="481"/>
      <c r="Z738" s="481"/>
      <c r="AA738" s="710"/>
      <c r="AB738" s="711"/>
      <c r="AC738" s="714"/>
      <c r="AD738" s="715"/>
      <c r="AE738" s="710"/>
      <c r="AF738" s="751"/>
      <c r="AG738" s="73"/>
      <c r="AH738" s="21"/>
      <c r="AI738" s="71"/>
      <c r="AJ738" s="72"/>
      <c r="AK738" s="73"/>
      <c r="AL738" s="731" t="s">
        <v>165</v>
      </c>
      <c r="AM738" s="71">
        <v>0.43</v>
      </c>
      <c r="AN738" s="72">
        <v>1</v>
      </c>
      <c r="AO738" s="73">
        <v>0.43</v>
      </c>
      <c r="AP738" s="731" t="s">
        <v>165</v>
      </c>
      <c r="AQ738" s="71">
        <v>1.74</v>
      </c>
      <c r="AR738" s="72">
        <v>2</v>
      </c>
      <c r="AS738" s="73">
        <v>0.87</v>
      </c>
      <c r="AT738" s="731" t="s">
        <v>165</v>
      </c>
      <c r="AU738" s="71">
        <v>0.85</v>
      </c>
      <c r="AV738" s="72">
        <v>1</v>
      </c>
      <c r="AW738" s="73">
        <v>0.85</v>
      </c>
      <c r="AX738" s="731" t="s">
        <v>165</v>
      </c>
      <c r="AY738" s="71">
        <v>0.86</v>
      </c>
      <c r="AZ738" s="742">
        <v>1</v>
      </c>
      <c r="BA738" s="73">
        <v>0.86</v>
      </c>
      <c r="BB738" s="21"/>
      <c r="BC738" s="753"/>
      <c r="BD738" s="754"/>
      <c r="BE738" s="73"/>
      <c r="BF738" s="100"/>
      <c r="BG738" s="187"/>
      <c r="BH738" s="187"/>
      <c r="BI738" s="187"/>
    </row>
    <row r="739" spans="1:56" s="195" customFormat="1" ht="12.75" customHeight="1">
      <c r="A739" s="549">
        <v>0.5</v>
      </c>
      <c r="B739" s="692" t="s">
        <v>585</v>
      </c>
      <c r="C739" s="757">
        <f>S739+W739+AA739+AE739+AI739+AM739+AQ739+AU739+AY739+BC739</f>
        <v>0.19</v>
      </c>
      <c r="D739" s="758">
        <f>T739+X739+AB739+AF739+AJ739+AN739+AR739+AV739+AZ739+BD739</f>
        <v>1</v>
      </c>
      <c r="E739" s="759">
        <f>100*(C739/D739)</f>
        <v>19</v>
      </c>
      <c r="F739" s="763"/>
      <c r="G739" s="764"/>
      <c r="H739" s="765"/>
      <c r="I739" s="768"/>
      <c r="J739" s="776"/>
      <c r="K739" s="768"/>
      <c r="L739" s="768"/>
      <c r="M739" s="786"/>
      <c r="N739" s="768"/>
      <c r="O739" s="506">
        <f>C739+F739+I739+L739</f>
        <v>0.19</v>
      </c>
      <c r="P739" s="480">
        <f>D739+G739+J739+M739</f>
        <v>1</v>
      </c>
      <c r="Q739" s="481">
        <f>100*O739/P739</f>
        <v>19</v>
      </c>
      <c r="R739" s="481"/>
      <c r="S739" s="481"/>
      <c r="T739" s="481"/>
      <c r="U739" s="793"/>
      <c r="V739" s="481"/>
      <c r="W739" s="710"/>
      <c r="X739" s="711"/>
      <c r="Y739" s="481"/>
      <c r="Z739" s="481"/>
      <c r="AA739" s="710"/>
      <c r="AB739" s="711"/>
      <c r="AC739" s="714"/>
      <c r="AD739" s="193"/>
      <c r="AE739" s="193"/>
      <c r="AF739" s="205"/>
      <c r="AG739" s="843"/>
      <c r="AH739" s="729"/>
      <c r="AI739" s="71"/>
      <c r="AJ739" s="734"/>
      <c r="AK739" s="736"/>
      <c r="AL739" s="729"/>
      <c r="AM739" s="71"/>
      <c r="AN739" s="734"/>
      <c r="AO739" s="736"/>
      <c r="AP739" s="746"/>
      <c r="AQ739" s="71"/>
      <c r="AR739" s="737"/>
      <c r="AS739" s="736"/>
      <c r="AT739" s="731" t="s">
        <v>165</v>
      </c>
      <c r="AU739" s="71">
        <v>0.19</v>
      </c>
      <c r="AV739" s="734">
        <v>1</v>
      </c>
      <c r="AW739" s="736">
        <v>0.19</v>
      </c>
      <c r="AZ739" s="749"/>
      <c r="BD739" s="205"/>
    </row>
    <row r="740" spans="1:61" s="188" customFormat="1" ht="12.75" customHeight="1">
      <c r="A740" s="549">
        <v>0.5</v>
      </c>
      <c r="B740" s="692" t="s">
        <v>336</v>
      </c>
      <c r="C740" s="757">
        <f>AE740</f>
        <v>3.11</v>
      </c>
      <c r="D740" s="758">
        <f>AF740</f>
        <v>4</v>
      </c>
      <c r="E740" s="759">
        <f>100*(C740/D740)</f>
        <v>77.75</v>
      </c>
      <c r="F740" s="809">
        <v>0.8</v>
      </c>
      <c r="G740" s="810">
        <v>6</v>
      </c>
      <c r="H740" s="813">
        <f>100*(F740/G740)</f>
        <v>13.333333333333334</v>
      </c>
      <c r="I740" s="769"/>
      <c r="J740" s="777"/>
      <c r="K740" s="779"/>
      <c r="L740" s="784"/>
      <c r="M740" s="787"/>
      <c r="N740" s="790"/>
      <c r="O740" s="506">
        <f>C740+F740+I740+L740</f>
        <v>3.91</v>
      </c>
      <c r="P740" s="480">
        <f>D740+G740+J740+M740</f>
        <v>10</v>
      </c>
      <c r="Q740" s="481">
        <f>100*O740/P740</f>
        <v>39.1</v>
      </c>
      <c r="R740" s="481"/>
      <c r="S740" s="481"/>
      <c r="T740" s="481"/>
      <c r="U740" s="793"/>
      <c r="V740" s="481"/>
      <c r="W740" s="710"/>
      <c r="X740" s="711"/>
      <c r="Y740" s="481"/>
      <c r="Z740" s="481"/>
      <c r="AA740" s="710"/>
      <c r="AB740" s="711"/>
      <c r="AC740" s="714"/>
      <c r="AD740" s="718" t="s">
        <v>165</v>
      </c>
      <c r="AE740" s="710">
        <v>3.11</v>
      </c>
      <c r="AF740" s="831">
        <v>4</v>
      </c>
      <c r="AG740" s="73">
        <v>0.778</v>
      </c>
      <c r="AH740" s="733" t="s">
        <v>163</v>
      </c>
      <c r="AI740" s="71">
        <v>0.8</v>
      </c>
      <c r="AJ740" s="72">
        <v>6</v>
      </c>
      <c r="AK740" s="73">
        <f>AI740/AJ740</f>
        <v>0.13333333333333333</v>
      </c>
      <c r="AL740" s="728"/>
      <c r="AM740" s="742"/>
      <c r="AN740" s="743"/>
      <c r="AO740" s="745"/>
      <c r="AP740" s="29"/>
      <c r="AQ740" s="743"/>
      <c r="AR740" s="743"/>
      <c r="AS740" s="743"/>
      <c r="AT740" s="29"/>
      <c r="AU740" s="743"/>
      <c r="AV740" s="743"/>
      <c r="AW740" s="743"/>
      <c r="AX740" s="29"/>
      <c r="AY740" s="743"/>
      <c r="AZ740" s="742"/>
      <c r="BA740" s="743"/>
      <c r="BB740" s="29"/>
      <c r="BC740" s="732"/>
      <c r="BD740" s="754"/>
      <c r="BE740" s="743"/>
      <c r="BF740" s="100"/>
      <c r="BG740" s="187"/>
      <c r="BH740" s="187"/>
      <c r="BI740" s="187"/>
    </row>
    <row r="741" spans="1:56" s="195" customFormat="1" ht="12.75" customHeight="1">
      <c r="A741" s="549">
        <v>0.5</v>
      </c>
      <c r="B741" s="699" t="s">
        <v>483</v>
      </c>
      <c r="C741" s="757">
        <f>S741+W741+AA741+AE741+AI741+AM741+AQ741+AU741+AY741+BC741</f>
        <v>0.45</v>
      </c>
      <c r="D741" s="758">
        <f>T741+X741+AB741+AF741+AJ741+AN741+AR741+AV741+AZ741+BD741</f>
        <v>1</v>
      </c>
      <c r="E741" s="759">
        <f>100*(C741/D741)</f>
        <v>45</v>
      </c>
      <c r="F741" s="763"/>
      <c r="G741" s="764"/>
      <c r="H741" s="765"/>
      <c r="I741" s="771"/>
      <c r="J741" s="818"/>
      <c r="K741" s="781"/>
      <c r="L741" s="785"/>
      <c r="M741" s="821"/>
      <c r="N741" s="814"/>
      <c r="O741" s="506">
        <f>C741+F741+I741+L741</f>
        <v>0.45</v>
      </c>
      <c r="P741" s="480">
        <f>D741+G741+J741+M741</f>
        <v>1</v>
      </c>
      <c r="Q741" s="481">
        <f>100*O741/P741</f>
        <v>45</v>
      </c>
      <c r="R741" s="481"/>
      <c r="S741" s="481"/>
      <c r="T741" s="481"/>
      <c r="U741" s="793"/>
      <c r="V741" s="481"/>
      <c r="W741" s="710"/>
      <c r="X741" s="711"/>
      <c r="Y741" s="481"/>
      <c r="Z741" s="481"/>
      <c r="AA741" s="710"/>
      <c r="AB741" s="711"/>
      <c r="AC741" s="714"/>
      <c r="AD741" s="719" t="s">
        <v>165</v>
      </c>
      <c r="AE741" s="722">
        <v>0.45</v>
      </c>
      <c r="AF741" s="729">
        <v>1</v>
      </c>
      <c r="AG741" s="736">
        <f>AE741/AF741</f>
        <v>0.45</v>
      </c>
      <c r="AH741" s="730"/>
      <c r="AI741" s="730"/>
      <c r="AJ741" s="730"/>
      <c r="AK741" s="730"/>
      <c r="AL741" s="730"/>
      <c r="AM741" s="730"/>
      <c r="AN741" s="730"/>
      <c r="AO741" s="730"/>
      <c r="AP741" s="730"/>
      <c r="AQ741" s="730"/>
      <c r="AR741" s="730"/>
      <c r="AS741" s="730"/>
      <c r="AT741" s="730"/>
      <c r="AU741" s="730"/>
      <c r="AV741" s="730"/>
      <c r="AZ741" s="749"/>
      <c r="BD741" s="205"/>
    </row>
    <row r="742" spans="1:56" s="195" customFormat="1" ht="12.75" customHeight="1">
      <c r="A742" s="549">
        <v>0.5</v>
      </c>
      <c r="B742" s="692" t="s">
        <v>568</v>
      </c>
      <c r="C742" s="757">
        <f>S742+W742+AA742+AE742+AI742+AM742+AQ742+AU742+AY742+BC742</f>
        <v>0.12</v>
      </c>
      <c r="D742" s="758">
        <f>T742+X742+AB742+AF742+AJ742+AN742+AR742+AV742+AZ742+BD742</f>
        <v>1</v>
      </c>
      <c r="E742" s="759">
        <f>100*(C742/D742)</f>
        <v>12</v>
      </c>
      <c r="F742" s="763"/>
      <c r="G742" s="764"/>
      <c r="H742" s="765"/>
      <c r="I742" s="768"/>
      <c r="J742" s="776"/>
      <c r="K742" s="768"/>
      <c r="L742" s="768"/>
      <c r="M742" s="786"/>
      <c r="N742" s="768"/>
      <c r="O742" s="506">
        <f>C742+F742+I742+L742</f>
        <v>0.12</v>
      </c>
      <c r="P742" s="480">
        <f>D742+G742+J742+M742</f>
        <v>1</v>
      </c>
      <c r="Q742" s="481">
        <f>100*O742/P742</f>
        <v>12</v>
      </c>
      <c r="R742" s="481"/>
      <c r="S742" s="481"/>
      <c r="T742" s="481"/>
      <c r="U742" s="793"/>
      <c r="V742" s="481"/>
      <c r="W742" s="710"/>
      <c r="X742" s="711"/>
      <c r="Y742" s="481"/>
      <c r="Z742" s="481"/>
      <c r="AA742" s="710"/>
      <c r="AB742" s="711"/>
      <c r="AC742" s="714"/>
      <c r="AD742" s="193"/>
      <c r="AE742" s="193"/>
      <c r="AF742" s="205"/>
      <c r="AG742" s="843"/>
      <c r="AH742" s="729"/>
      <c r="AI742" s="71"/>
      <c r="AJ742" s="734"/>
      <c r="AK742" s="736"/>
      <c r="AL742" s="729"/>
      <c r="AM742" s="71"/>
      <c r="AN742" s="734"/>
      <c r="AO742" s="736"/>
      <c r="AP742" s="731" t="s">
        <v>165</v>
      </c>
      <c r="AQ742" s="71">
        <v>0.12</v>
      </c>
      <c r="AR742" s="734">
        <v>1</v>
      </c>
      <c r="AS742" s="736">
        <v>0.12</v>
      </c>
      <c r="AT742" s="729"/>
      <c r="AU742" s="71"/>
      <c r="AV742" s="734"/>
      <c r="AW742" s="736"/>
      <c r="AZ742" s="749"/>
      <c r="BD742" s="205"/>
    </row>
    <row r="743" spans="1:61" s="193" customFormat="1" ht="12.75" customHeight="1">
      <c r="A743" s="549">
        <v>0.5</v>
      </c>
      <c r="B743" s="692" t="s">
        <v>536</v>
      </c>
      <c r="C743" s="757">
        <f>S743+W743+AA743+AE743+AI743+AM743+AQ743+AU743+AY743+BC743</f>
        <v>0.17</v>
      </c>
      <c r="D743" s="758">
        <f>T743+X743+AB743+AF743+AJ743+AN743+AR743+AV743+AZ743+BD743</f>
        <v>1</v>
      </c>
      <c r="E743" s="759">
        <f>100*(C743/D743)</f>
        <v>17</v>
      </c>
      <c r="F743" s="763"/>
      <c r="G743" s="764"/>
      <c r="H743" s="765"/>
      <c r="I743" s="768"/>
      <c r="J743" s="776"/>
      <c r="K743" s="768"/>
      <c r="L743" s="768"/>
      <c r="M743" s="786"/>
      <c r="N743" s="768"/>
      <c r="O743" s="506">
        <f>C743+F743+I743+L743</f>
        <v>0.17</v>
      </c>
      <c r="P743" s="480">
        <f>D743+G743+J743+M743</f>
        <v>1</v>
      </c>
      <c r="Q743" s="481">
        <f>100*O743/P743</f>
        <v>17</v>
      </c>
      <c r="R743" s="481"/>
      <c r="S743" s="481"/>
      <c r="T743" s="481"/>
      <c r="U743" s="793"/>
      <c r="V743" s="481"/>
      <c r="W743" s="710"/>
      <c r="X743" s="711"/>
      <c r="Y743" s="481"/>
      <c r="Z743" s="481"/>
      <c r="AA743" s="710"/>
      <c r="AB743" s="711"/>
      <c r="AC743" s="714"/>
      <c r="AF743" s="205"/>
      <c r="AG743" s="843"/>
      <c r="AH743" s="729"/>
      <c r="AI743" s="71"/>
      <c r="AJ743" s="734"/>
      <c r="AK743" s="736"/>
      <c r="AL743" s="731" t="s">
        <v>165</v>
      </c>
      <c r="AM743" s="71">
        <v>0.17</v>
      </c>
      <c r="AN743" s="734">
        <v>1</v>
      </c>
      <c r="AO743" s="736">
        <v>0.17</v>
      </c>
      <c r="AP743" s="729"/>
      <c r="AQ743" s="71"/>
      <c r="AR743" s="734"/>
      <c r="AS743" s="736"/>
      <c r="AT743" s="729"/>
      <c r="AU743" s="71"/>
      <c r="AV743" s="734"/>
      <c r="AW743" s="736"/>
      <c r="AX743" s="195"/>
      <c r="AY743" s="195"/>
      <c r="AZ743" s="749"/>
      <c r="BA743" s="195"/>
      <c r="BB743" s="195"/>
      <c r="BC743" s="195"/>
      <c r="BD743" s="205"/>
      <c r="BE743" s="195"/>
      <c r="BF743" s="195"/>
      <c r="BG743" s="195"/>
      <c r="BH743" s="195"/>
      <c r="BI743" s="195"/>
    </row>
    <row r="744" spans="1:58" s="187" customFormat="1" ht="12.75" customHeight="1">
      <c r="A744" s="549">
        <v>0.5</v>
      </c>
      <c r="B744" s="692" t="s">
        <v>200</v>
      </c>
      <c r="C744" s="757">
        <f>S744+W744+AA744+AE744+AI744+AM744+AQ744+AU744+AY744+BC744</f>
        <v>1</v>
      </c>
      <c r="D744" s="758">
        <f>T744+X744+AB744+AF744+AJ744+AN744+AR744+AV744+AZ744+BD744</f>
        <v>2</v>
      </c>
      <c r="E744" s="759">
        <f>100*(C744/D744)</f>
        <v>50</v>
      </c>
      <c r="F744" s="763"/>
      <c r="G744" s="764"/>
      <c r="H744" s="766"/>
      <c r="I744" s="769"/>
      <c r="J744" s="777"/>
      <c r="K744" s="779"/>
      <c r="L744" s="784"/>
      <c r="M744" s="787"/>
      <c r="N744" s="790"/>
      <c r="O744" s="506">
        <f>C744+F744+I744+L744</f>
        <v>1</v>
      </c>
      <c r="P744" s="480">
        <f>D744+G744+J744+M744</f>
        <v>2</v>
      </c>
      <c r="Q744" s="481">
        <f>100*O744/P744</f>
        <v>50</v>
      </c>
      <c r="R744" s="481"/>
      <c r="S744" s="481"/>
      <c r="T744" s="481"/>
      <c r="U744" s="793"/>
      <c r="V744" s="481"/>
      <c r="W744" s="710"/>
      <c r="X744" s="711"/>
      <c r="Y744" s="481"/>
      <c r="Z744" s="481"/>
      <c r="AA744" s="710"/>
      <c r="AB744" s="711"/>
      <c r="AC744" s="714"/>
      <c r="AD744" s="715"/>
      <c r="AE744" s="710"/>
      <c r="AF744" s="751"/>
      <c r="AG744" s="73"/>
      <c r="AH744" s="21"/>
      <c r="AI744" s="71"/>
      <c r="AJ744" s="72"/>
      <c r="AK744" s="73"/>
      <c r="AL744" s="731" t="s">
        <v>165</v>
      </c>
      <c r="AM744" s="71">
        <v>0.44</v>
      </c>
      <c r="AN744" s="72">
        <v>1</v>
      </c>
      <c r="AO744" s="73">
        <v>0.44</v>
      </c>
      <c r="AP744" s="21"/>
      <c r="AQ744" s="71"/>
      <c r="AR744" s="72"/>
      <c r="AS744" s="73"/>
      <c r="AT744" s="731" t="s">
        <v>165</v>
      </c>
      <c r="AU744" s="71">
        <v>0.56</v>
      </c>
      <c r="AV744" s="72">
        <v>1</v>
      </c>
      <c r="AW744" s="73">
        <v>0.56</v>
      </c>
      <c r="AX744" s="21"/>
      <c r="AY744" s="71"/>
      <c r="AZ744" s="742"/>
      <c r="BA744" s="73"/>
      <c r="BB744" s="21"/>
      <c r="BC744" s="753"/>
      <c r="BD744" s="754"/>
      <c r="BE744" s="73"/>
      <c r="BF744" s="100"/>
    </row>
    <row r="745" spans="1:57" s="195" customFormat="1" ht="12.75" customHeight="1">
      <c r="A745" s="549">
        <v>0.5</v>
      </c>
      <c r="B745" s="696" t="s">
        <v>624</v>
      </c>
      <c r="C745" s="757">
        <f>S745+W745+AA745+AE745+AI745+AM745+AQ745+AU745+AY745+BC745</f>
        <v>0.29</v>
      </c>
      <c r="D745" s="758">
        <f>T745+X745+AB745+AF745+AJ745+AN745+AR745+AV745+AZ745+BD745</f>
        <v>1</v>
      </c>
      <c r="E745" s="759">
        <f>100*(C745/D745)</f>
        <v>28.999999999999996</v>
      </c>
      <c r="F745" s="763"/>
      <c r="G745" s="764"/>
      <c r="H745" s="765"/>
      <c r="I745" s="771"/>
      <c r="J745" s="778"/>
      <c r="K745" s="781"/>
      <c r="L745" s="785"/>
      <c r="M745" s="788"/>
      <c r="N745" s="791"/>
      <c r="O745" s="506">
        <f>C745+F745+I745+L745</f>
        <v>0.29</v>
      </c>
      <c r="P745" s="480">
        <f>D745+G745+J745+M745</f>
        <v>1</v>
      </c>
      <c r="Q745" s="481">
        <f>100*O745/P745</f>
        <v>28.999999999999996</v>
      </c>
      <c r="R745" s="481"/>
      <c r="S745" s="481"/>
      <c r="T745" s="481"/>
      <c r="U745" s="793"/>
      <c r="V745" s="481"/>
      <c r="W745" s="710"/>
      <c r="X745" s="711"/>
      <c r="Y745" s="481"/>
      <c r="Z745" s="481"/>
      <c r="AA745" s="710"/>
      <c r="AB745" s="711"/>
      <c r="AC745" s="714"/>
      <c r="AD745" s="717"/>
      <c r="AE745" s="720"/>
      <c r="AF745" s="71"/>
      <c r="AG745" s="734"/>
      <c r="AH745" s="71"/>
      <c r="AI745" s="734"/>
      <c r="AJ745" s="736"/>
      <c r="AS745" s="729"/>
      <c r="AT745" s="71"/>
      <c r="AU745" s="737"/>
      <c r="AV745" s="736"/>
      <c r="AX745" s="731" t="s">
        <v>165</v>
      </c>
      <c r="AY745" s="71">
        <v>0.29</v>
      </c>
      <c r="AZ745" s="742">
        <v>1</v>
      </c>
      <c r="BA745" s="736">
        <v>0.29</v>
      </c>
      <c r="BB745" s="751"/>
      <c r="BC745" s="753"/>
      <c r="BD745" s="751"/>
      <c r="BE745" s="736"/>
    </row>
    <row r="746" spans="1:56" s="195" customFormat="1" ht="12.75" customHeight="1">
      <c r="A746" s="549">
        <v>0.5</v>
      </c>
      <c r="B746" s="692" t="s">
        <v>537</v>
      </c>
      <c r="C746" s="757">
        <f>S746+W746+AA746+AE746+AI746+AM746+AQ746+AU746+AY746+BC746</f>
        <v>0.33</v>
      </c>
      <c r="D746" s="758">
        <f>T746+X746+AB746+AF746+AJ746+AN746+AR746+AV746+AZ746+BD746</f>
        <v>1</v>
      </c>
      <c r="E746" s="759">
        <f>100*(C746/D746)</f>
        <v>33</v>
      </c>
      <c r="F746" s="763"/>
      <c r="G746" s="764"/>
      <c r="H746" s="765"/>
      <c r="I746" s="768"/>
      <c r="J746" s="776"/>
      <c r="K746" s="768"/>
      <c r="L746" s="768"/>
      <c r="M746" s="786"/>
      <c r="N746" s="768"/>
      <c r="O746" s="506">
        <f>C746+F746+I746+L746</f>
        <v>0.33</v>
      </c>
      <c r="P746" s="480">
        <f>D746+G746+J746+M746</f>
        <v>1</v>
      </c>
      <c r="Q746" s="481">
        <f>100*O746/P746</f>
        <v>33</v>
      </c>
      <c r="R746" s="481"/>
      <c r="S746" s="481"/>
      <c r="T746" s="481"/>
      <c r="U746" s="793"/>
      <c r="V746" s="481"/>
      <c r="W746" s="710"/>
      <c r="X746" s="711"/>
      <c r="Y746" s="481"/>
      <c r="Z746" s="481"/>
      <c r="AA746" s="710"/>
      <c r="AB746" s="711"/>
      <c r="AC746" s="714"/>
      <c r="AD746" s="193"/>
      <c r="AE746" s="193"/>
      <c r="AF746" s="205"/>
      <c r="AG746" s="843"/>
      <c r="AH746" s="729"/>
      <c r="AI746" s="71"/>
      <c r="AJ746" s="734"/>
      <c r="AK746" s="736"/>
      <c r="AL746" s="731" t="s">
        <v>165</v>
      </c>
      <c r="AM746" s="71">
        <v>0.33</v>
      </c>
      <c r="AN746" s="734">
        <v>1</v>
      </c>
      <c r="AO746" s="736">
        <v>0.33</v>
      </c>
      <c r="AP746" s="729"/>
      <c r="AQ746" s="71"/>
      <c r="AR746" s="734"/>
      <c r="AS746" s="736"/>
      <c r="AT746" s="729"/>
      <c r="AU746" s="71"/>
      <c r="AV746" s="734"/>
      <c r="AW746" s="736"/>
      <c r="AZ746" s="749"/>
      <c r="BD746" s="205"/>
    </row>
    <row r="747" spans="1:56" s="195" customFormat="1" ht="12.75" customHeight="1">
      <c r="A747" s="549">
        <v>0.5</v>
      </c>
      <c r="B747" s="700" t="s">
        <v>524</v>
      </c>
      <c r="C747" s="757">
        <f>S747+W747+AA747+AE747+AI747+AM747+AQ747+AU747+AY747+BC747</f>
        <v>0.5333333333333333</v>
      </c>
      <c r="D747" s="758">
        <f>T747+X747+AB747+AF747+AJ747+AN747+AR747+AV747+AZ747+BD747</f>
        <v>1</v>
      </c>
      <c r="E747" s="759">
        <f>100*(C747/D747)</f>
        <v>53.333333333333336</v>
      </c>
      <c r="F747" s="763"/>
      <c r="G747" s="764"/>
      <c r="H747" s="765"/>
      <c r="I747" s="768"/>
      <c r="J747" s="776"/>
      <c r="K747" s="768"/>
      <c r="L747" s="768"/>
      <c r="M747" s="786"/>
      <c r="N747" s="768"/>
      <c r="O747" s="506">
        <f>C747+F747+I747+L747</f>
        <v>0.5333333333333333</v>
      </c>
      <c r="P747" s="480">
        <f>D747+G747+J747+M747</f>
        <v>1</v>
      </c>
      <c r="Q747" s="481">
        <f>100*O747/P747</f>
        <v>53.333333333333336</v>
      </c>
      <c r="R747" s="481"/>
      <c r="S747" s="481"/>
      <c r="T747" s="481"/>
      <c r="U747" s="793"/>
      <c r="V747" s="481"/>
      <c r="W747" s="710"/>
      <c r="X747" s="711"/>
      <c r="Y747" s="481"/>
      <c r="Z747" s="481"/>
      <c r="AA747" s="710"/>
      <c r="AB747" s="711"/>
      <c r="AC747" s="714"/>
      <c r="AD747" s="193"/>
      <c r="AE747" s="193"/>
      <c r="AF747" s="205"/>
      <c r="AG747" s="843"/>
      <c r="AH747" s="731" t="s">
        <v>165</v>
      </c>
      <c r="AI747" s="735">
        <v>0.5333333333333333</v>
      </c>
      <c r="AJ747" s="734">
        <v>1</v>
      </c>
      <c r="AK747" s="736">
        <f>AI747/AJ747</f>
        <v>0.5333333333333333</v>
      </c>
      <c r="AL747" s="740"/>
      <c r="AM747" s="741"/>
      <c r="AN747" s="732"/>
      <c r="AO747" s="744"/>
      <c r="AP747" s="732"/>
      <c r="AQ747" s="732"/>
      <c r="AR747" s="732"/>
      <c r="AS747" s="732"/>
      <c r="AT747" s="732"/>
      <c r="AU747" s="732"/>
      <c r="AV747" s="732"/>
      <c r="AW747" s="732"/>
      <c r="AZ747" s="749"/>
      <c r="BD747" s="205"/>
    </row>
    <row r="748" spans="1:61" s="188" customFormat="1" ht="12.75" customHeight="1">
      <c r="A748" s="549">
        <v>0.5</v>
      </c>
      <c r="B748" s="695" t="s">
        <v>237</v>
      </c>
      <c r="C748" s="757">
        <f>S748+W748+AA748+AE748+AI748+AM748+AQ748+AU748+AY748+BC748</f>
        <v>1.32</v>
      </c>
      <c r="D748" s="758">
        <f>T748+X748+AB748+AF748+AJ748+AN748+AR748+AV748+AZ748+BD748</f>
        <v>6</v>
      </c>
      <c r="E748" s="759">
        <f>100*(C748/D748)</f>
        <v>22</v>
      </c>
      <c r="F748" s="763"/>
      <c r="G748" s="764"/>
      <c r="H748" s="766"/>
      <c r="I748" s="769"/>
      <c r="J748" s="777"/>
      <c r="K748" s="779"/>
      <c r="L748" s="784"/>
      <c r="M748" s="787"/>
      <c r="N748" s="790"/>
      <c r="O748" s="506">
        <f>C748+F748+I748+L748</f>
        <v>1.32</v>
      </c>
      <c r="P748" s="480">
        <f>D748+G748+J748+M748</f>
        <v>6</v>
      </c>
      <c r="Q748" s="481">
        <f>100*O748/P748</f>
        <v>22</v>
      </c>
      <c r="R748" s="481"/>
      <c r="S748" s="481"/>
      <c r="T748" s="481"/>
      <c r="U748" s="793"/>
      <c r="V748" s="481"/>
      <c r="W748" s="710"/>
      <c r="X748" s="711"/>
      <c r="Y748" s="481"/>
      <c r="Z748" s="481"/>
      <c r="AA748" s="710"/>
      <c r="AB748" s="711"/>
      <c r="AC748" s="714"/>
      <c r="AD748" s="715"/>
      <c r="AE748" s="710"/>
      <c r="AF748" s="751"/>
      <c r="AG748" s="73"/>
      <c r="AH748" s="21"/>
      <c r="AI748" s="71"/>
      <c r="AJ748" s="72"/>
      <c r="AK748" s="73"/>
      <c r="AL748" s="21"/>
      <c r="AM748" s="71"/>
      <c r="AN748" s="72"/>
      <c r="AO748" s="73"/>
      <c r="AP748" s="21"/>
      <c r="AQ748" s="71"/>
      <c r="AR748" s="72"/>
      <c r="AS748" s="73"/>
      <c r="AT748" s="731" t="s">
        <v>165</v>
      </c>
      <c r="AU748" s="71">
        <v>0.29</v>
      </c>
      <c r="AV748" s="72">
        <v>1</v>
      </c>
      <c r="AW748" s="73">
        <v>0.29</v>
      </c>
      <c r="AX748" s="731" t="s">
        <v>165</v>
      </c>
      <c r="AY748" s="71">
        <v>0.12</v>
      </c>
      <c r="AZ748" s="742">
        <v>1</v>
      </c>
      <c r="BA748" s="73">
        <v>0.12</v>
      </c>
      <c r="BB748" s="731" t="s">
        <v>165</v>
      </c>
      <c r="BC748" s="753">
        <v>0.91</v>
      </c>
      <c r="BD748" s="754">
        <v>4</v>
      </c>
      <c r="BE748" s="73">
        <v>0.23</v>
      </c>
      <c r="BF748" s="100"/>
      <c r="BG748" s="187"/>
      <c r="BH748" s="187"/>
      <c r="BI748" s="187"/>
    </row>
    <row r="749" spans="1:61" s="193" customFormat="1" ht="12.75" customHeight="1">
      <c r="A749" s="549">
        <v>0.5</v>
      </c>
      <c r="B749" s="698" t="s">
        <v>666</v>
      </c>
      <c r="C749" s="757">
        <f>S749+W749+AA749+AE749+AI749+AM749+AQ749+AU749+AY749+BC749</f>
        <v>0.1</v>
      </c>
      <c r="D749" s="758">
        <f>T749+X749+AB749+AF749+AJ749+AN749+AR749+AV749+AZ749+BD749</f>
        <v>1</v>
      </c>
      <c r="E749" s="759">
        <f>100*(C749/D749)</f>
        <v>10</v>
      </c>
      <c r="F749" s="763"/>
      <c r="G749" s="764"/>
      <c r="H749" s="765"/>
      <c r="I749" s="814"/>
      <c r="J749" s="816"/>
      <c r="K749" s="814"/>
      <c r="L749" s="814"/>
      <c r="M749" s="821"/>
      <c r="N749" s="814"/>
      <c r="O749" s="506">
        <f>C749+F749+I749+L749</f>
        <v>0.1</v>
      </c>
      <c r="P749" s="480">
        <f>D749+G749+J749+M749</f>
        <v>1</v>
      </c>
      <c r="Q749" s="481">
        <f>100*O749/P749</f>
        <v>10</v>
      </c>
      <c r="R749" s="481"/>
      <c r="S749" s="481"/>
      <c r="T749" s="481"/>
      <c r="U749" s="793"/>
      <c r="V749" s="481"/>
      <c r="W749" s="710"/>
      <c r="X749" s="711"/>
      <c r="Y749" s="481"/>
      <c r="Z749" s="481"/>
      <c r="AA749" s="710"/>
      <c r="AB749" s="711"/>
      <c r="AC749" s="714"/>
      <c r="AD749" s="718" t="s">
        <v>165</v>
      </c>
      <c r="AE749" s="722">
        <v>0.1</v>
      </c>
      <c r="AF749" s="729">
        <v>1</v>
      </c>
      <c r="AG749" s="736">
        <f>AE749/AF749</f>
        <v>0.1</v>
      </c>
      <c r="AH749" s="730"/>
      <c r="AI749" s="730"/>
      <c r="AJ749" s="730"/>
      <c r="AK749" s="730"/>
      <c r="AL749" s="730"/>
      <c r="AM749" s="730"/>
      <c r="AN749" s="730"/>
      <c r="AO749" s="730"/>
      <c r="AP749" s="730"/>
      <c r="AQ749" s="730"/>
      <c r="AR749" s="730"/>
      <c r="AS749" s="730"/>
      <c r="AT749" s="730"/>
      <c r="AU749" s="730"/>
      <c r="AV749" s="730"/>
      <c r="AW749" s="195"/>
      <c r="AX749" s="195"/>
      <c r="AY749" s="195"/>
      <c r="AZ749" s="749"/>
      <c r="BA749" s="195"/>
      <c r="BB749" s="195"/>
      <c r="BC749" s="195"/>
      <c r="BD749" s="205"/>
      <c r="BE749" s="195"/>
      <c r="BF749" s="195"/>
      <c r="BG749" s="195"/>
      <c r="BH749" s="195"/>
      <c r="BI749" s="195"/>
    </row>
    <row r="750" spans="1:61" s="188" customFormat="1" ht="12.75" customHeight="1">
      <c r="A750" s="694">
        <v>0.5</v>
      </c>
      <c r="B750" s="692" t="s">
        <v>60</v>
      </c>
      <c r="C750" s="757">
        <f>S750+W750+AA750+AE750+AI750+AM750+AQ750+AU750+AY750+BC750</f>
        <v>9.549999999999999</v>
      </c>
      <c r="D750" s="758">
        <f>T750+X750+AB750+AF750+AJ750+AN750+AR750+AV750+AZ750+BD750</f>
        <v>15</v>
      </c>
      <c r="E750" s="759">
        <f>100*(C750/D750)</f>
        <v>63.66666666666666</v>
      </c>
      <c r="F750" s="763"/>
      <c r="G750" s="764"/>
      <c r="H750" s="766"/>
      <c r="I750" s="769"/>
      <c r="J750" s="777"/>
      <c r="K750" s="779"/>
      <c r="L750" s="784"/>
      <c r="M750" s="787"/>
      <c r="N750" s="790"/>
      <c r="O750" s="506">
        <f>C750+F750+I750+L750</f>
        <v>9.549999999999999</v>
      </c>
      <c r="P750" s="480">
        <f>D750+G750+J750+M750</f>
        <v>15</v>
      </c>
      <c r="Q750" s="481">
        <f>100*O750/P750</f>
        <v>63.66666666666666</v>
      </c>
      <c r="R750" s="481"/>
      <c r="S750" s="481"/>
      <c r="T750" s="481"/>
      <c r="U750" s="793"/>
      <c r="V750" s="481"/>
      <c r="W750" s="710"/>
      <c r="X750" s="711"/>
      <c r="Y750" s="481"/>
      <c r="Z750" s="481"/>
      <c r="AA750" s="710"/>
      <c r="AB750" s="711"/>
      <c r="AC750" s="714"/>
      <c r="AD750" s="715"/>
      <c r="AE750" s="710"/>
      <c r="AF750" s="751"/>
      <c r="AG750" s="73"/>
      <c r="AH750" s="21"/>
      <c r="AI750" s="71"/>
      <c r="AJ750" s="72"/>
      <c r="AK750" s="73"/>
      <c r="AL750" s="731" t="s">
        <v>165</v>
      </c>
      <c r="AM750" s="71">
        <v>8.77</v>
      </c>
      <c r="AN750" s="72">
        <v>14</v>
      </c>
      <c r="AO750" s="73">
        <v>0.63</v>
      </c>
      <c r="AP750" s="731" t="s">
        <v>165</v>
      </c>
      <c r="AQ750" s="71">
        <v>0.78</v>
      </c>
      <c r="AR750" s="72">
        <v>1</v>
      </c>
      <c r="AS750" s="73">
        <v>0.78</v>
      </c>
      <c r="AT750" s="21"/>
      <c r="AU750" s="71"/>
      <c r="AV750" s="72"/>
      <c r="AW750" s="73"/>
      <c r="AX750" s="21"/>
      <c r="AY750" s="71"/>
      <c r="AZ750" s="742"/>
      <c r="BA750" s="73"/>
      <c r="BB750" s="21"/>
      <c r="BC750" s="753"/>
      <c r="BD750" s="754"/>
      <c r="BE750" s="73"/>
      <c r="BF750" s="100"/>
      <c r="BG750" s="187"/>
      <c r="BH750" s="187"/>
      <c r="BI750" s="187"/>
    </row>
    <row r="751" spans="1:61" s="188" customFormat="1" ht="12.75" customHeight="1">
      <c r="A751" s="549">
        <v>0.5</v>
      </c>
      <c r="B751" s="695" t="s">
        <v>137</v>
      </c>
      <c r="C751" s="757">
        <f>S751+W751+AA751+AE751+AI751+AM751+AQ751+AU751+AY751+BC751</f>
        <v>0.62</v>
      </c>
      <c r="D751" s="758">
        <f>T751+X751+AB751+AF751+AJ751+AN751+AR751+AV751+AZ751+BD751</f>
        <v>3</v>
      </c>
      <c r="E751" s="759">
        <f>100*(C751/D751)</f>
        <v>20.666666666666668</v>
      </c>
      <c r="F751" s="763"/>
      <c r="G751" s="764"/>
      <c r="H751" s="766"/>
      <c r="I751" s="769"/>
      <c r="J751" s="777"/>
      <c r="K751" s="779"/>
      <c r="L751" s="784"/>
      <c r="M751" s="787"/>
      <c r="N751" s="790"/>
      <c r="O751" s="506">
        <f>C751+F751+I751+L751</f>
        <v>0.62</v>
      </c>
      <c r="P751" s="480">
        <f>D751+G751+J751+M751</f>
        <v>3</v>
      </c>
      <c r="Q751" s="481">
        <f>100*O751/P751</f>
        <v>20.666666666666668</v>
      </c>
      <c r="R751" s="481"/>
      <c r="S751" s="481"/>
      <c r="T751" s="481"/>
      <c r="U751" s="793"/>
      <c r="V751" s="481"/>
      <c r="W751" s="710"/>
      <c r="X751" s="711"/>
      <c r="Y751" s="481"/>
      <c r="Z751" s="481"/>
      <c r="AA751" s="710"/>
      <c r="AB751" s="711"/>
      <c r="AC751" s="714"/>
      <c r="AD751" s="715"/>
      <c r="AE751" s="710"/>
      <c r="AF751" s="751"/>
      <c r="AG751" s="73"/>
      <c r="AH751" s="21"/>
      <c r="AI751" s="71"/>
      <c r="AJ751" s="72"/>
      <c r="AK751" s="73"/>
      <c r="AL751" s="21"/>
      <c r="AM751" s="71"/>
      <c r="AN751" s="72"/>
      <c r="AO751" s="73"/>
      <c r="AP751" s="731" t="s">
        <v>165</v>
      </c>
      <c r="AQ751" s="71">
        <v>0.22</v>
      </c>
      <c r="AR751" s="72">
        <v>1</v>
      </c>
      <c r="AS751" s="73">
        <v>0.22</v>
      </c>
      <c r="AT751" s="21"/>
      <c r="AU751" s="71"/>
      <c r="AV751" s="72"/>
      <c r="AW751" s="73"/>
      <c r="AX751" s="731" t="s">
        <v>165</v>
      </c>
      <c r="AY751" s="71">
        <v>0.27</v>
      </c>
      <c r="AZ751" s="742">
        <v>1</v>
      </c>
      <c r="BA751" s="73">
        <v>0.27</v>
      </c>
      <c r="BB751" s="731" t="s">
        <v>165</v>
      </c>
      <c r="BC751" s="753">
        <v>0.13</v>
      </c>
      <c r="BD751" s="754">
        <v>1</v>
      </c>
      <c r="BE751" s="73">
        <v>0.13</v>
      </c>
      <c r="BF751" s="100"/>
      <c r="BG751" s="187"/>
      <c r="BH751" s="187"/>
      <c r="BI751" s="187"/>
    </row>
    <row r="752" spans="1:57" s="195" customFormat="1" ht="12.75" customHeight="1">
      <c r="A752" s="549">
        <v>0.5</v>
      </c>
      <c r="B752" s="696" t="s">
        <v>625</v>
      </c>
      <c r="C752" s="757">
        <f>S752+W752+AA752+AE752+AI752+AM752+AQ752+AU752+AY752+BC752</f>
        <v>0.3</v>
      </c>
      <c r="D752" s="758">
        <f>T752+X752+AB752+AF752+AJ752+AN752+AR752+AV752+AZ752+BD752</f>
        <v>1</v>
      </c>
      <c r="E752" s="759">
        <f>100*(C752/D752)</f>
        <v>30</v>
      </c>
      <c r="F752" s="763"/>
      <c r="G752" s="764"/>
      <c r="H752" s="765"/>
      <c r="I752" s="773"/>
      <c r="J752" s="778"/>
      <c r="K752" s="781"/>
      <c r="L752" s="785"/>
      <c r="M752" s="789"/>
      <c r="N752" s="791"/>
      <c r="O752" s="506">
        <f>C752+F752+I752+L752</f>
        <v>0.3</v>
      </c>
      <c r="P752" s="480">
        <f>D752+G752+J752+M752</f>
        <v>1</v>
      </c>
      <c r="Q752" s="481">
        <f>100*O752/P752</f>
        <v>30</v>
      </c>
      <c r="R752" s="481"/>
      <c r="S752" s="481"/>
      <c r="T752" s="481"/>
      <c r="U752" s="793"/>
      <c r="V752" s="481"/>
      <c r="W752" s="710"/>
      <c r="X752" s="711"/>
      <c r="Y752" s="481"/>
      <c r="Z752" s="481"/>
      <c r="AA752" s="710"/>
      <c r="AB752" s="711"/>
      <c r="AC752" s="714"/>
      <c r="AD752" s="717"/>
      <c r="AE752" s="720"/>
      <c r="AF752" s="71"/>
      <c r="AG752" s="734"/>
      <c r="AH752" s="71"/>
      <c r="AI752" s="734"/>
      <c r="AJ752" s="736"/>
      <c r="AS752" s="729"/>
      <c r="AT752" s="71"/>
      <c r="AU752" s="737"/>
      <c r="AV752" s="736"/>
      <c r="AX752" s="731" t="s">
        <v>165</v>
      </c>
      <c r="AY752" s="71">
        <v>0.3</v>
      </c>
      <c r="AZ752" s="742">
        <v>1</v>
      </c>
      <c r="BA752" s="736">
        <v>0.3</v>
      </c>
      <c r="BB752" s="729"/>
      <c r="BC752" s="753"/>
      <c r="BD752" s="729"/>
      <c r="BE752" s="736"/>
    </row>
    <row r="753" spans="1:56" s="195" customFormat="1" ht="12.75" customHeight="1">
      <c r="A753" s="549">
        <v>0.5</v>
      </c>
      <c r="B753" s="698" t="s">
        <v>664</v>
      </c>
      <c r="C753" s="757">
        <f>S753+W753+AA753+AE753+AI753+AM753+AQ753+AU753+AY753+BC753</f>
        <v>0.45</v>
      </c>
      <c r="D753" s="758">
        <f>T753+X753+AB753+AF753+AJ753+AN753+AR753+AV753+AZ753+BD753</f>
        <v>1</v>
      </c>
      <c r="E753" s="759">
        <f>100*(C753/D753)</f>
        <v>45</v>
      </c>
      <c r="F753" s="763"/>
      <c r="G753" s="764"/>
      <c r="H753" s="765"/>
      <c r="I753" s="814"/>
      <c r="J753" s="816"/>
      <c r="K753" s="814"/>
      <c r="L753" s="814"/>
      <c r="M753" s="821"/>
      <c r="N753" s="814"/>
      <c r="O753" s="506">
        <f>C753+F753+I753+L753</f>
        <v>0.45</v>
      </c>
      <c r="P753" s="480">
        <f>D753+G753+J753+M753</f>
        <v>1</v>
      </c>
      <c r="Q753" s="481">
        <f>100*O753/P753</f>
        <v>45</v>
      </c>
      <c r="R753" s="481"/>
      <c r="S753" s="481"/>
      <c r="T753" s="481"/>
      <c r="U753" s="793"/>
      <c r="V753" s="481"/>
      <c r="W753" s="710"/>
      <c r="X753" s="711"/>
      <c r="Y753" s="481"/>
      <c r="Z753" s="481"/>
      <c r="AA753" s="710"/>
      <c r="AB753" s="711"/>
      <c r="AC753" s="714"/>
      <c r="AD753" s="718" t="s">
        <v>165</v>
      </c>
      <c r="AE753" s="722">
        <v>0.45</v>
      </c>
      <c r="AF753" s="729">
        <v>1</v>
      </c>
      <c r="AG753" s="736">
        <f>AE753/AF753</f>
        <v>0.45</v>
      </c>
      <c r="AH753" s="730"/>
      <c r="AI753" s="730"/>
      <c r="AJ753" s="730"/>
      <c r="AK753" s="730"/>
      <c r="AL753" s="730"/>
      <c r="AM753" s="730"/>
      <c r="AN753" s="730"/>
      <c r="AO753" s="730"/>
      <c r="AP753" s="730"/>
      <c r="AQ753" s="730"/>
      <c r="AR753" s="730"/>
      <c r="AS753" s="730"/>
      <c r="AT753" s="730"/>
      <c r="AU753" s="730"/>
      <c r="AV753" s="730"/>
      <c r="AZ753" s="749"/>
      <c r="BD753" s="205"/>
    </row>
    <row r="754" spans="1:61" s="188" customFormat="1" ht="12.75" customHeight="1">
      <c r="A754" s="549">
        <v>0.5</v>
      </c>
      <c r="B754" s="695" t="s">
        <v>193</v>
      </c>
      <c r="C754" s="757">
        <f>S754+W754+AA754+AE754+AI754+AM754+AQ754+AU754+AY754+BC754</f>
        <v>2.7699999999999996</v>
      </c>
      <c r="D754" s="758">
        <f>T754+X754+AB754+AF754+AJ754+AN754+AR754+AV754+AZ754+BD754</f>
        <v>6</v>
      </c>
      <c r="E754" s="759">
        <f>100*(C754/D754)</f>
        <v>46.166666666666664</v>
      </c>
      <c r="F754" s="763"/>
      <c r="G754" s="764"/>
      <c r="H754" s="766"/>
      <c r="I754" s="769"/>
      <c r="J754" s="777"/>
      <c r="K754" s="779"/>
      <c r="L754" s="784"/>
      <c r="M754" s="787"/>
      <c r="N754" s="790"/>
      <c r="O754" s="506">
        <f>C754+F754+I754+L754</f>
        <v>2.7699999999999996</v>
      </c>
      <c r="P754" s="480">
        <f>D754+G754+J754+M754</f>
        <v>6</v>
      </c>
      <c r="Q754" s="481">
        <f>100*O754/P754</f>
        <v>46.16666666666666</v>
      </c>
      <c r="R754" s="481"/>
      <c r="S754" s="481"/>
      <c r="T754" s="481"/>
      <c r="U754" s="793"/>
      <c r="V754" s="481"/>
      <c r="W754" s="710"/>
      <c r="X754" s="711"/>
      <c r="Y754" s="481"/>
      <c r="Z754" s="481"/>
      <c r="AA754" s="710"/>
      <c r="AB754" s="711"/>
      <c r="AC754" s="714"/>
      <c r="AD754" s="715"/>
      <c r="AE754" s="710"/>
      <c r="AF754" s="751"/>
      <c r="AG754" s="73"/>
      <c r="AH754" s="731" t="s">
        <v>165</v>
      </c>
      <c r="AI754" s="71">
        <v>0.36</v>
      </c>
      <c r="AJ754" s="72">
        <v>1</v>
      </c>
      <c r="AK754" s="73">
        <f>AI754/AJ754</f>
        <v>0.36</v>
      </c>
      <c r="AL754" s="731" t="s">
        <v>165</v>
      </c>
      <c r="AM754" s="71">
        <v>0.81</v>
      </c>
      <c r="AN754" s="72">
        <v>1</v>
      </c>
      <c r="AO754" s="73">
        <v>0.81</v>
      </c>
      <c r="AP754" s="21"/>
      <c r="AQ754" s="71"/>
      <c r="AR754" s="72"/>
      <c r="AS754" s="73"/>
      <c r="AT754" s="731" t="s">
        <v>165</v>
      </c>
      <c r="AU754" s="71">
        <v>0.17</v>
      </c>
      <c r="AV754" s="72">
        <v>1</v>
      </c>
      <c r="AW754" s="73">
        <v>0.17</v>
      </c>
      <c r="AX754" s="731" t="s">
        <v>165</v>
      </c>
      <c r="AY754" s="71">
        <v>0.21</v>
      </c>
      <c r="AZ754" s="742">
        <v>1</v>
      </c>
      <c r="BA754" s="73">
        <v>0.21</v>
      </c>
      <c r="BB754" s="731" t="s">
        <v>165</v>
      </c>
      <c r="BC754" s="753">
        <v>1.22</v>
      </c>
      <c r="BD754" s="754">
        <v>2</v>
      </c>
      <c r="BE754" s="73">
        <v>0.61</v>
      </c>
      <c r="BF754" s="100"/>
      <c r="BG754" s="187"/>
      <c r="BH754" s="187"/>
      <c r="BI754" s="187"/>
    </row>
    <row r="755" spans="1:61" s="193" customFormat="1" ht="12.75" customHeight="1">
      <c r="A755" s="549">
        <v>0.5</v>
      </c>
      <c r="B755" s="696" t="s">
        <v>626</v>
      </c>
      <c r="C755" s="757">
        <f>S755+W755+AA755+AE755+AI755+AM755+AQ755+AU755+AY755+BC755</f>
        <v>0.21</v>
      </c>
      <c r="D755" s="758">
        <f>T755+X755+AB755+AF755+AJ755+AN755+AR755+AV755+AZ755+BD755</f>
        <v>1</v>
      </c>
      <c r="E755" s="759">
        <f>100*(C755/D755)</f>
        <v>21</v>
      </c>
      <c r="F755" s="763"/>
      <c r="G755" s="764"/>
      <c r="H755" s="765"/>
      <c r="I755" s="771"/>
      <c r="J755" s="778"/>
      <c r="K755" s="781"/>
      <c r="L755" s="785"/>
      <c r="M755" s="788"/>
      <c r="N755" s="791"/>
      <c r="O755" s="506">
        <f>C755+F755+I755+L755</f>
        <v>0.21</v>
      </c>
      <c r="P755" s="480">
        <f>D755+G755+J755+M755</f>
        <v>1</v>
      </c>
      <c r="Q755" s="481">
        <f>100*O755/P755</f>
        <v>21</v>
      </c>
      <c r="R755" s="481"/>
      <c r="S755" s="481"/>
      <c r="T755" s="481"/>
      <c r="U755" s="793"/>
      <c r="V755" s="481"/>
      <c r="W755" s="710"/>
      <c r="X755" s="711"/>
      <c r="Y755" s="481"/>
      <c r="Z755" s="481"/>
      <c r="AA755" s="710"/>
      <c r="AB755" s="711"/>
      <c r="AC755" s="714"/>
      <c r="AD755" s="717"/>
      <c r="AE755" s="721"/>
      <c r="AF755" s="71"/>
      <c r="AG755" s="734"/>
      <c r="AH755" s="71"/>
      <c r="AI755" s="734"/>
      <c r="AJ755" s="736"/>
      <c r="AK755" s="195"/>
      <c r="AL755" s="195"/>
      <c r="AM755" s="195"/>
      <c r="AN755" s="195"/>
      <c r="AO755" s="195"/>
      <c r="AP755" s="195"/>
      <c r="AQ755" s="195"/>
      <c r="AR755" s="195"/>
      <c r="AS755" s="729"/>
      <c r="AT755" s="71"/>
      <c r="AU755" s="737"/>
      <c r="AV755" s="736"/>
      <c r="AW755" s="195"/>
      <c r="AX755" s="731" t="s">
        <v>165</v>
      </c>
      <c r="AY755" s="71">
        <v>0.21</v>
      </c>
      <c r="AZ755" s="742">
        <v>1</v>
      </c>
      <c r="BA755" s="736">
        <v>0.21</v>
      </c>
      <c r="BB755" s="729"/>
      <c r="BC755" s="753"/>
      <c r="BD755" s="729"/>
      <c r="BE755" s="736"/>
      <c r="BF755" s="100"/>
      <c r="BG755" s="187"/>
      <c r="BH755" s="187"/>
      <c r="BI755" s="187"/>
    </row>
    <row r="756" spans="1:61" s="193" customFormat="1" ht="12.75" customHeight="1">
      <c r="A756" s="549">
        <v>0.5</v>
      </c>
      <c r="B756" s="696" t="s">
        <v>627</v>
      </c>
      <c r="C756" s="757">
        <f>S756+W756+AA756+AE756+AI756+AM756+AQ756+AU756+AY756+BC756</f>
        <v>0.43</v>
      </c>
      <c r="D756" s="758">
        <f>T756+X756+AB756+AF756+AJ756+AN756+AR756+AV756+AZ756+BD756</f>
        <v>1</v>
      </c>
      <c r="E756" s="759">
        <f>100*(C756/D756)</f>
        <v>43</v>
      </c>
      <c r="F756" s="763"/>
      <c r="G756" s="764"/>
      <c r="H756" s="765"/>
      <c r="I756" s="773"/>
      <c r="J756" s="778"/>
      <c r="K756" s="781"/>
      <c r="L756" s="785"/>
      <c r="M756" s="789"/>
      <c r="N756" s="791"/>
      <c r="O756" s="506">
        <f>C756+F756+I756+L756</f>
        <v>0.43</v>
      </c>
      <c r="P756" s="480">
        <f>D756+G756+J756+M756</f>
        <v>1</v>
      </c>
      <c r="Q756" s="481">
        <f>100*O756/P756</f>
        <v>43</v>
      </c>
      <c r="R756" s="481"/>
      <c r="S756" s="481"/>
      <c r="T756" s="481"/>
      <c r="U756" s="793"/>
      <c r="V756" s="481"/>
      <c r="W756" s="710"/>
      <c r="X756" s="711"/>
      <c r="Y756" s="481"/>
      <c r="Z756" s="481"/>
      <c r="AA756" s="710"/>
      <c r="AB756" s="711"/>
      <c r="AC756" s="714"/>
      <c r="AD756" s="717"/>
      <c r="AE756" s="721"/>
      <c r="AF756" s="71"/>
      <c r="AG756" s="734"/>
      <c r="AH756" s="71"/>
      <c r="AI756" s="734"/>
      <c r="AJ756" s="736"/>
      <c r="AK756" s="195"/>
      <c r="AL756" s="195"/>
      <c r="AM756" s="195"/>
      <c r="AN756" s="195"/>
      <c r="AO756" s="195"/>
      <c r="AP756" s="195"/>
      <c r="AQ756" s="195"/>
      <c r="AR756" s="195"/>
      <c r="AS756" s="729"/>
      <c r="AT756" s="71"/>
      <c r="AU756" s="737"/>
      <c r="AV756" s="736"/>
      <c r="AW756" s="195"/>
      <c r="AX756" s="731" t="s">
        <v>165</v>
      </c>
      <c r="AY756" s="71">
        <v>0.43</v>
      </c>
      <c r="AZ756" s="742">
        <v>1</v>
      </c>
      <c r="BA756" s="736">
        <v>0.43</v>
      </c>
      <c r="BB756" s="729"/>
      <c r="BC756" s="753"/>
      <c r="BD756" s="729"/>
      <c r="BE756" s="736"/>
      <c r="BF756" s="100"/>
      <c r="BG756" s="187"/>
      <c r="BH756" s="187"/>
      <c r="BI756" s="187"/>
    </row>
    <row r="757" spans="1:58" s="187" customFormat="1" ht="12.75" customHeight="1">
      <c r="A757" s="549">
        <v>0.5</v>
      </c>
      <c r="B757" s="692" t="s">
        <v>230</v>
      </c>
      <c r="C757" s="757">
        <f>S757+W757+AA757+AE757+AI757+AM757+AQ757+AU757+AY757+BC757</f>
        <v>1.3900000000000001</v>
      </c>
      <c r="D757" s="758">
        <f>T757+X757+AB757+AF757+AJ757+AN757+AR757+AV757+AZ757+BD757</f>
        <v>2</v>
      </c>
      <c r="E757" s="759">
        <f>100*(C757/D757)</f>
        <v>69.5</v>
      </c>
      <c r="F757" s="763"/>
      <c r="G757" s="764"/>
      <c r="H757" s="766"/>
      <c r="I757" s="769"/>
      <c r="J757" s="777"/>
      <c r="K757" s="779"/>
      <c r="L757" s="784"/>
      <c r="M757" s="787"/>
      <c r="N757" s="790"/>
      <c r="O757" s="506">
        <f>C757+F757+I757+L757</f>
        <v>1.3900000000000001</v>
      </c>
      <c r="P757" s="480">
        <f>D757+G757+J757+M757</f>
        <v>2</v>
      </c>
      <c r="Q757" s="481">
        <f>100*O757/P757</f>
        <v>69.5</v>
      </c>
      <c r="R757" s="481"/>
      <c r="S757" s="481"/>
      <c r="T757" s="481"/>
      <c r="U757" s="793"/>
      <c r="V757" s="481"/>
      <c r="W757" s="710"/>
      <c r="X757" s="711"/>
      <c r="Y757" s="481"/>
      <c r="Z757" s="481"/>
      <c r="AA757" s="710"/>
      <c r="AB757" s="711"/>
      <c r="AC757" s="714"/>
      <c r="AD757" s="715"/>
      <c r="AE757" s="710"/>
      <c r="AF757" s="751"/>
      <c r="AG757" s="73"/>
      <c r="AH757" s="21"/>
      <c r="AI757" s="71"/>
      <c r="AJ757" s="72"/>
      <c r="AK757" s="73"/>
      <c r="AL757" s="731" t="s">
        <v>165</v>
      </c>
      <c r="AM757" s="71">
        <v>0.39</v>
      </c>
      <c r="AN757" s="72">
        <v>1</v>
      </c>
      <c r="AO757" s="73">
        <v>0.39</v>
      </c>
      <c r="AP757" s="21"/>
      <c r="AQ757" s="71"/>
      <c r="AR757" s="737"/>
      <c r="AS757" s="736"/>
      <c r="AT757" s="731" t="s">
        <v>165</v>
      </c>
      <c r="AU757" s="71">
        <v>1</v>
      </c>
      <c r="AV757" s="72">
        <v>1</v>
      </c>
      <c r="AW757" s="73">
        <v>1</v>
      </c>
      <c r="AX757" s="21"/>
      <c r="AY757" s="71"/>
      <c r="AZ757" s="742"/>
      <c r="BA757" s="73"/>
      <c r="BB757" s="21"/>
      <c r="BC757" s="753"/>
      <c r="BD757" s="754"/>
      <c r="BE757" s="73"/>
      <c r="BF757" s="100"/>
    </row>
    <row r="758" spans="1:61" s="193" customFormat="1" ht="12.75" customHeight="1">
      <c r="A758" s="549">
        <v>0.5</v>
      </c>
      <c r="B758" s="692" t="s">
        <v>660</v>
      </c>
      <c r="C758" s="757">
        <f>S758+W758+AA758+AE758+AI758+AM758+AQ758+AU758+AY758+BC758</f>
        <v>0.53</v>
      </c>
      <c r="D758" s="758">
        <f>T758+X758+AB758+AF758+AJ758+AN758+AR758+AV758+AZ758+BD758</f>
        <v>1</v>
      </c>
      <c r="E758" s="759">
        <f>100*(C758/D758)</f>
        <v>53</v>
      </c>
      <c r="F758" s="763"/>
      <c r="G758" s="764"/>
      <c r="H758" s="765"/>
      <c r="I758" s="771"/>
      <c r="J758" s="778"/>
      <c r="K758" s="781"/>
      <c r="L758" s="785"/>
      <c r="M758" s="788"/>
      <c r="N758" s="791"/>
      <c r="O758" s="506">
        <f>C758+F758+I758+L758</f>
        <v>0.53</v>
      </c>
      <c r="P758" s="480">
        <f>D758+G758+J758+M758</f>
        <v>1</v>
      </c>
      <c r="Q758" s="481">
        <f>100*O758/P758</f>
        <v>53</v>
      </c>
      <c r="R758" s="481"/>
      <c r="S758" s="481"/>
      <c r="T758" s="481"/>
      <c r="U758" s="793"/>
      <c r="V758" s="481"/>
      <c r="W758" s="710"/>
      <c r="X758" s="711"/>
      <c r="Y758" s="481"/>
      <c r="Z758" s="481"/>
      <c r="AA758" s="710"/>
      <c r="AB758" s="711"/>
      <c r="AC758" s="714"/>
      <c r="AD758" s="717"/>
      <c r="AE758" s="721"/>
      <c r="AF758" s="71"/>
      <c r="AG758" s="734"/>
      <c r="AH758" s="71"/>
      <c r="AI758" s="734"/>
      <c r="AJ758" s="736"/>
      <c r="AK758" s="195"/>
      <c r="AL758" s="195"/>
      <c r="AM758" s="195"/>
      <c r="AN758" s="195"/>
      <c r="AO758" s="195"/>
      <c r="AP758" s="195"/>
      <c r="AQ758" s="195"/>
      <c r="AR758" s="195"/>
      <c r="AS758" s="729"/>
      <c r="AT758" s="71"/>
      <c r="AU758" s="737"/>
      <c r="AV758" s="736"/>
      <c r="AW758" s="195"/>
      <c r="AX758" s="729"/>
      <c r="AY758" s="71"/>
      <c r="AZ758" s="742"/>
      <c r="BA758" s="736"/>
      <c r="BB758" s="731" t="s">
        <v>165</v>
      </c>
      <c r="BC758" s="753">
        <v>0.53</v>
      </c>
      <c r="BD758" s="729">
        <v>1</v>
      </c>
      <c r="BE758" s="736">
        <v>0.53</v>
      </c>
      <c r="BF758" s="195"/>
      <c r="BG758" s="195"/>
      <c r="BH758" s="195"/>
      <c r="BI758" s="195"/>
    </row>
    <row r="759" spans="1:57" s="195" customFormat="1" ht="12.75" customHeight="1">
      <c r="A759" s="549">
        <v>0.5</v>
      </c>
      <c r="B759" s="696" t="s">
        <v>628</v>
      </c>
      <c r="C759" s="757">
        <f>S759+W759+AA759+AE759+AI759+AM759+AQ759+AU759+AY759+BC759</f>
        <v>0.04</v>
      </c>
      <c r="D759" s="758">
        <f>T759+X759+AB759+AF759+AJ759+AN759+AR759+AV759+AZ759+BD759</f>
        <v>1</v>
      </c>
      <c r="E759" s="759">
        <f>100*(C759/D759)</f>
        <v>4</v>
      </c>
      <c r="F759" s="763"/>
      <c r="G759" s="764"/>
      <c r="H759" s="765"/>
      <c r="I759" s="771"/>
      <c r="J759" s="778"/>
      <c r="K759" s="781"/>
      <c r="L759" s="785"/>
      <c r="M759" s="788"/>
      <c r="N759" s="791"/>
      <c r="O759" s="506">
        <f>C759+F759+I759+L759</f>
        <v>0.04</v>
      </c>
      <c r="P759" s="480">
        <f>D759+G759+J759+M759</f>
        <v>1</v>
      </c>
      <c r="Q759" s="481">
        <f>100*O759/P759</f>
        <v>4</v>
      </c>
      <c r="R759" s="481"/>
      <c r="S759" s="481"/>
      <c r="T759" s="481"/>
      <c r="U759" s="793"/>
      <c r="V759" s="481"/>
      <c r="W759" s="710"/>
      <c r="X759" s="711"/>
      <c r="Y759" s="712"/>
      <c r="Z759" s="481"/>
      <c r="AA759" s="710"/>
      <c r="AB759" s="711"/>
      <c r="AC759" s="714"/>
      <c r="AD759" s="717"/>
      <c r="AE759" s="721"/>
      <c r="AF759" s="71"/>
      <c r="AG759" s="734"/>
      <c r="AH759" s="71"/>
      <c r="AI759" s="734"/>
      <c r="AJ759" s="736"/>
      <c r="AS759" s="729"/>
      <c r="AT759" s="71"/>
      <c r="AU759" s="737"/>
      <c r="AV759" s="736"/>
      <c r="AX759" s="731" t="s">
        <v>165</v>
      </c>
      <c r="AY759" s="71">
        <v>0.04</v>
      </c>
      <c r="AZ759" s="742">
        <v>1</v>
      </c>
      <c r="BA759" s="736">
        <v>0.04</v>
      </c>
      <c r="BB759" s="729"/>
      <c r="BC759" s="753"/>
      <c r="BD759" s="729"/>
      <c r="BE759" s="736"/>
    </row>
    <row r="760" spans="1:56" s="195" customFormat="1" ht="12.75" customHeight="1">
      <c r="A760" s="549">
        <v>0.5</v>
      </c>
      <c r="B760" s="692" t="s">
        <v>538</v>
      </c>
      <c r="C760" s="757">
        <f>S760+W760+AA760+AE760+AI760+AM760+AQ760+AU760+AY760+BC760</f>
        <v>0.5</v>
      </c>
      <c r="D760" s="758">
        <f>T760+X760+AB760+AF760+AJ760+AN760+AR760+AV760+AZ760+BD760</f>
        <v>1</v>
      </c>
      <c r="E760" s="759">
        <f>100*(C760/D760)</f>
        <v>50</v>
      </c>
      <c r="F760" s="763"/>
      <c r="G760" s="764"/>
      <c r="H760" s="765"/>
      <c r="I760" s="768"/>
      <c r="J760" s="776"/>
      <c r="K760" s="768"/>
      <c r="L760" s="768"/>
      <c r="M760" s="786"/>
      <c r="N760" s="790"/>
      <c r="O760" s="506">
        <f>C760+F760+I760+L760</f>
        <v>0.5</v>
      </c>
      <c r="P760" s="480">
        <f>D760+G760+J760+M760</f>
        <v>1</v>
      </c>
      <c r="Q760" s="481">
        <f>100*O760/P760</f>
        <v>50</v>
      </c>
      <c r="R760" s="481"/>
      <c r="S760" s="481"/>
      <c r="T760" s="481"/>
      <c r="U760" s="793"/>
      <c r="V760" s="481"/>
      <c r="W760" s="710"/>
      <c r="X760" s="711"/>
      <c r="Y760" s="481"/>
      <c r="Z760" s="481"/>
      <c r="AA760" s="710"/>
      <c r="AB760" s="711"/>
      <c r="AC760" s="714"/>
      <c r="AD760" s="193"/>
      <c r="AE760" s="193"/>
      <c r="AF760" s="205"/>
      <c r="AG760" s="843"/>
      <c r="AH760" s="729"/>
      <c r="AI760" s="71"/>
      <c r="AJ760" s="734"/>
      <c r="AK760" s="736"/>
      <c r="AL760" s="731" t="s">
        <v>165</v>
      </c>
      <c r="AM760" s="71">
        <v>0.5</v>
      </c>
      <c r="AN760" s="734">
        <v>1</v>
      </c>
      <c r="AO760" s="736">
        <f>AM760</f>
        <v>0.5</v>
      </c>
      <c r="AP760" s="746"/>
      <c r="AQ760" s="71"/>
      <c r="AR760" s="734"/>
      <c r="AS760" s="736"/>
      <c r="AT760" s="729"/>
      <c r="AU760" s="71"/>
      <c r="AV760" s="734"/>
      <c r="AW760" s="736"/>
      <c r="AZ760" s="749"/>
      <c r="BD760" s="205"/>
    </row>
    <row r="761" spans="1:58" s="187" customFormat="1" ht="12.75" customHeight="1">
      <c r="A761" s="549">
        <v>0.5</v>
      </c>
      <c r="B761" s="696" t="s">
        <v>290</v>
      </c>
      <c r="C761" s="757">
        <f>S761+W761+AA761+AE761+AI761+AM761+AQ761+AU761+AY761+BC761</f>
        <v>1.89</v>
      </c>
      <c r="D761" s="758">
        <f>T761+X761+AB761+AF761+AJ761+AN761+AR761+AV761+AZ761+BD761</f>
        <v>3</v>
      </c>
      <c r="E761" s="759">
        <f>100*(C761/D761)</f>
        <v>63</v>
      </c>
      <c r="F761" s="763"/>
      <c r="G761" s="764"/>
      <c r="H761" s="766"/>
      <c r="I761" s="769"/>
      <c r="J761" s="777"/>
      <c r="K761" s="779"/>
      <c r="L761" s="784"/>
      <c r="M761" s="787"/>
      <c r="N761" s="790"/>
      <c r="O761" s="506">
        <f>C761+F761+I761+L761</f>
        <v>1.89</v>
      </c>
      <c r="P761" s="480">
        <f>D761+G761+J761+M761</f>
        <v>3</v>
      </c>
      <c r="Q761" s="481">
        <f>100*O761/P761</f>
        <v>63</v>
      </c>
      <c r="R761" s="481"/>
      <c r="S761" s="481"/>
      <c r="T761" s="481"/>
      <c r="U761" s="793"/>
      <c r="V761" s="481"/>
      <c r="W761" s="710"/>
      <c r="X761" s="711"/>
      <c r="Y761" s="481"/>
      <c r="Z761" s="481"/>
      <c r="AA761" s="710"/>
      <c r="AB761" s="711"/>
      <c r="AC761" s="714"/>
      <c r="AD761" s="716"/>
      <c r="AE761" s="710"/>
      <c r="AF761" s="751"/>
      <c r="AG761" s="73"/>
      <c r="AH761" s="21"/>
      <c r="AI761" s="71"/>
      <c r="AJ761" s="72"/>
      <c r="AK761" s="73"/>
      <c r="AL761" s="21"/>
      <c r="AM761" s="71"/>
      <c r="AN761" s="72"/>
      <c r="AO761" s="73"/>
      <c r="AP761" s="21"/>
      <c r="AQ761" s="71"/>
      <c r="AR761" s="72"/>
      <c r="AS761" s="73"/>
      <c r="AT761" s="21"/>
      <c r="AU761" s="71"/>
      <c r="AV761" s="72"/>
      <c r="AW761" s="73"/>
      <c r="AX761" s="731" t="s">
        <v>165</v>
      </c>
      <c r="AY761" s="71">
        <v>0.76</v>
      </c>
      <c r="AZ761" s="742">
        <v>1</v>
      </c>
      <c r="BA761" s="73">
        <v>0.76</v>
      </c>
      <c r="BB761" s="731" t="s">
        <v>165</v>
      </c>
      <c r="BC761" s="753">
        <v>1.13</v>
      </c>
      <c r="BD761" s="754">
        <v>2</v>
      </c>
      <c r="BE761" s="73">
        <v>0.57</v>
      </c>
      <c r="BF761" s="100"/>
    </row>
    <row r="762" spans="1:61" s="188" customFormat="1" ht="12.75" customHeight="1">
      <c r="A762" s="694">
        <v>0.5</v>
      </c>
      <c r="B762" s="692" t="s">
        <v>291</v>
      </c>
      <c r="C762" s="757">
        <f>S762+W762+AA762+AE762+AI762+AM762+AQ762+AU762+AY762+BC762</f>
        <v>1.87</v>
      </c>
      <c r="D762" s="758">
        <f>T762+X762+AB762+AF762+AJ762+AN762+AR762+AV762+AZ762+BD762</f>
        <v>4</v>
      </c>
      <c r="E762" s="759">
        <f>100*(C762/D762)</f>
        <v>46.75</v>
      </c>
      <c r="F762" s="763"/>
      <c r="G762" s="764"/>
      <c r="H762" s="766"/>
      <c r="I762" s="769"/>
      <c r="J762" s="777"/>
      <c r="K762" s="779"/>
      <c r="L762" s="784"/>
      <c r="M762" s="787"/>
      <c r="N762" s="790"/>
      <c r="O762" s="506">
        <f>C762+F762+I762+L762</f>
        <v>1.87</v>
      </c>
      <c r="P762" s="480">
        <f>D762+G762+J762+M762</f>
        <v>4</v>
      </c>
      <c r="Q762" s="481">
        <f>100*O762/P762</f>
        <v>46.75</v>
      </c>
      <c r="R762" s="481"/>
      <c r="S762" s="481"/>
      <c r="T762" s="481"/>
      <c r="U762" s="793"/>
      <c r="V762" s="481"/>
      <c r="W762" s="710"/>
      <c r="X762" s="711"/>
      <c r="Y762" s="481"/>
      <c r="Z762" s="481"/>
      <c r="AA762" s="710"/>
      <c r="AB762" s="711"/>
      <c r="AC762" s="714"/>
      <c r="AD762" s="715"/>
      <c r="AE762" s="710"/>
      <c r="AF762" s="751"/>
      <c r="AG762" s="73"/>
      <c r="AH762" s="21"/>
      <c r="AI762" s="71"/>
      <c r="AJ762" s="72"/>
      <c r="AK762" s="73"/>
      <c r="AL762" s="21"/>
      <c r="AM762" s="71"/>
      <c r="AN762" s="72"/>
      <c r="AO762" s="73"/>
      <c r="AP762" s="21"/>
      <c r="AQ762" s="71"/>
      <c r="AR762" s="72"/>
      <c r="AS762" s="73"/>
      <c r="AT762" s="21"/>
      <c r="AU762" s="71"/>
      <c r="AV762" s="72"/>
      <c r="AW762" s="73"/>
      <c r="AX762" s="21"/>
      <c r="AY762" s="71"/>
      <c r="AZ762" s="742"/>
      <c r="BA762" s="73"/>
      <c r="BB762" s="731" t="s">
        <v>165</v>
      </c>
      <c r="BC762" s="753">
        <v>1.87</v>
      </c>
      <c r="BD762" s="754">
        <v>4</v>
      </c>
      <c r="BE762" s="73">
        <v>0.46</v>
      </c>
      <c r="BF762" s="100"/>
      <c r="BG762" s="187"/>
      <c r="BH762" s="187"/>
      <c r="BI762" s="187"/>
    </row>
    <row r="763" spans="1:61" s="193" customFormat="1" ht="12.75" customHeight="1">
      <c r="A763" s="549">
        <v>0.5</v>
      </c>
      <c r="B763" s="692" t="s">
        <v>526</v>
      </c>
      <c r="C763" s="757">
        <f>S763+W763+AA763+AE763+AI763+AM763+AQ763+AU763+AY763+BC763</f>
        <v>0.59</v>
      </c>
      <c r="D763" s="758">
        <f>T763+X763+AB763+AF763+AJ763+AN763+AR763+AV763+AZ763+BD763</f>
        <v>1</v>
      </c>
      <c r="E763" s="759">
        <f>100*(C763/D763)</f>
        <v>59</v>
      </c>
      <c r="F763" s="763"/>
      <c r="G763" s="764"/>
      <c r="H763" s="765"/>
      <c r="I763" s="768"/>
      <c r="J763" s="776"/>
      <c r="K763" s="768"/>
      <c r="L763" s="768"/>
      <c r="M763" s="786"/>
      <c r="N763" s="768"/>
      <c r="O763" s="506">
        <f>C763+F763+I763+L763</f>
        <v>0.59</v>
      </c>
      <c r="P763" s="480">
        <f>D763+G763+J763+M763</f>
        <v>1</v>
      </c>
      <c r="Q763" s="481">
        <f>100*O763/P763</f>
        <v>59</v>
      </c>
      <c r="R763" s="481"/>
      <c r="S763" s="481"/>
      <c r="T763" s="481"/>
      <c r="U763" s="793"/>
      <c r="V763" s="481"/>
      <c r="W763" s="710"/>
      <c r="X763" s="711"/>
      <c r="Y763" s="481"/>
      <c r="Z763" s="481"/>
      <c r="AA763" s="710"/>
      <c r="AB763" s="711"/>
      <c r="AC763" s="714"/>
      <c r="AF763" s="205"/>
      <c r="AG763" s="843"/>
      <c r="AH763" s="731" t="s">
        <v>165</v>
      </c>
      <c r="AI763" s="71">
        <v>0.59</v>
      </c>
      <c r="AJ763" s="734">
        <v>1</v>
      </c>
      <c r="AK763" s="736">
        <f>AI763/AJ763</f>
        <v>0.59</v>
      </c>
      <c r="AL763" s="729"/>
      <c r="AM763" s="71"/>
      <c r="AN763" s="734"/>
      <c r="AO763" s="736"/>
      <c r="AP763" s="746"/>
      <c r="AQ763" s="71"/>
      <c r="AR763" s="734"/>
      <c r="AS763" s="736"/>
      <c r="AT763" s="729"/>
      <c r="AU763" s="71"/>
      <c r="AV763" s="734"/>
      <c r="AW763" s="736"/>
      <c r="AX763" s="195"/>
      <c r="AY763" s="195"/>
      <c r="AZ763" s="749"/>
      <c r="BA763" s="195"/>
      <c r="BB763" s="195"/>
      <c r="BC763" s="195"/>
      <c r="BD763" s="205"/>
      <c r="BE763" s="195"/>
      <c r="BF763" s="195"/>
      <c r="BG763" s="195"/>
      <c r="BH763" s="195"/>
      <c r="BI763" s="195"/>
    </row>
    <row r="764" spans="1:61" s="188" customFormat="1" ht="12.75" customHeight="1">
      <c r="A764" s="694">
        <v>0.5</v>
      </c>
      <c r="B764" s="696" t="s">
        <v>292</v>
      </c>
      <c r="C764" s="757">
        <f>S764+W764+AA764+AE764+AI764+AM764+AQ764+AU764+AY764+BC764</f>
        <v>0.38</v>
      </c>
      <c r="D764" s="758">
        <f>T764+X764+AB764+AF764+AJ764+AN764+AR764+AV764+AZ764+BD764</f>
        <v>2</v>
      </c>
      <c r="E764" s="759">
        <f>100*(C764/D764)</f>
        <v>19</v>
      </c>
      <c r="F764" s="763"/>
      <c r="G764" s="764"/>
      <c r="H764" s="766"/>
      <c r="I764" s="769"/>
      <c r="J764" s="777"/>
      <c r="K764" s="779"/>
      <c r="L764" s="784"/>
      <c r="M764" s="787"/>
      <c r="N764" s="790"/>
      <c r="O764" s="506">
        <f>C764+F764+I764+L764</f>
        <v>0.38</v>
      </c>
      <c r="P764" s="480">
        <f>D764+G764+J764+M764</f>
        <v>2</v>
      </c>
      <c r="Q764" s="481">
        <f>100*O764/P764</f>
        <v>19</v>
      </c>
      <c r="R764" s="481"/>
      <c r="S764" s="481"/>
      <c r="T764" s="481"/>
      <c r="U764" s="793"/>
      <c r="V764" s="481"/>
      <c r="W764" s="710"/>
      <c r="X764" s="711"/>
      <c r="Y764" s="481"/>
      <c r="Z764" s="481"/>
      <c r="AA764" s="710"/>
      <c r="AB764" s="711"/>
      <c r="AC764" s="714"/>
      <c r="AD764" s="716"/>
      <c r="AE764" s="710"/>
      <c r="AF764" s="751"/>
      <c r="AG764" s="73"/>
      <c r="AH764" s="21"/>
      <c r="AI764" s="71"/>
      <c r="AJ764" s="72"/>
      <c r="AK764" s="73"/>
      <c r="AL764" s="21"/>
      <c r="AM764" s="71"/>
      <c r="AN764" s="72"/>
      <c r="AO764" s="73"/>
      <c r="AP764" s="29"/>
      <c r="AQ764" s="71"/>
      <c r="AR764" s="737"/>
      <c r="AS764" s="736"/>
      <c r="AT764" s="21"/>
      <c r="AU764" s="71"/>
      <c r="AV764" s="72"/>
      <c r="AW764" s="73"/>
      <c r="AX764" s="731" t="s">
        <v>165</v>
      </c>
      <c r="AY764" s="71">
        <v>0.38</v>
      </c>
      <c r="AZ764" s="742">
        <v>2</v>
      </c>
      <c r="BA764" s="73">
        <v>0.19</v>
      </c>
      <c r="BB764" s="21"/>
      <c r="BC764" s="753"/>
      <c r="BD764" s="754"/>
      <c r="BE764" s="73"/>
      <c r="BF764" s="100"/>
      <c r="BG764" s="187"/>
      <c r="BH764" s="187"/>
      <c r="BI764" s="187"/>
    </row>
    <row r="765" spans="1:57" s="195" customFormat="1" ht="12.75" customHeight="1">
      <c r="A765" s="549">
        <v>0.5</v>
      </c>
      <c r="B765" s="692" t="s">
        <v>661</v>
      </c>
      <c r="C765" s="757">
        <f>S765+W765+AA765+AE765+AI765+AM765+AQ765+AU765+AY765+BC765</f>
        <v>0.52</v>
      </c>
      <c r="D765" s="758">
        <f>T765+X765+AB765+AF765+AJ765+AN765+AR765+AV765+AZ765+BD765</f>
        <v>1</v>
      </c>
      <c r="E765" s="759">
        <f>100*(C765/D765)</f>
        <v>52</v>
      </c>
      <c r="F765" s="763"/>
      <c r="G765" s="764"/>
      <c r="H765" s="765"/>
      <c r="I765" s="771"/>
      <c r="J765" s="778"/>
      <c r="K765" s="781"/>
      <c r="L765" s="785"/>
      <c r="M765" s="788"/>
      <c r="N765" s="791"/>
      <c r="O765" s="506">
        <f>C765+F765+I765+L765</f>
        <v>0.52</v>
      </c>
      <c r="P765" s="480">
        <f>D765+G765+J765+M765</f>
        <v>1</v>
      </c>
      <c r="Q765" s="481">
        <f>100*O765/P765</f>
        <v>52</v>
      </c>
      <c r="R765" s="481"/>
      <c r="S765" s="481"/>
      <c r="T765" s="481"/>
      <c r="U765" s="793"/>
      <c r="V765" s="481"/>
      <c r="W765" s="710"/>
      <c r="X765" s="711"/>
      <c r="Y765" s="481"/>
      <c r="Z765" s="481"/>
      <c r="AA765" s="710"/>
      <c r="AB765" s="711"/>
      <c r="AC765" s="714"/>
      <c r="AD765" s="717"/>
      <c r="AE765" s="721"/>
      <c r="AF765" s="71"/>
      <c r="AG765" s="734"/>
      <c r="AH765" s="71"/>
      <c r="AI765" s="734"/>
      <c r="AJ765" s="736"/>
      <c r="AO765" s="73"/>
      <c r="AS765" s="729"/>
      <c r="AT765" s="71"/>
      <c r="AU765" s="737"/>
      <c r="AV765" s="736"/>
      <c r="AX765" s="729"/>
      <c r="AY765" s="71"/>
      <c r="AZ765" s="742"/>
      <c r="BA765" s="736"/>
      <c r="BB765" s="731" t="s">
        <v>165</v>
      </c>
      <c r="BC765" s="753">
        <v>0.52</v>
      </c>
      <c r="BD765" s="729">
        <v>1</v>
      </c>
      <c r="BE765" s="736">
        <v>0.52</v>
      </c>
    </row>
    <row r="766" spans="1:61" s="193" customFormat="1" ht="12.75" customHeight="1">
      <c r="A766" s="549">
        <v>0.5</v>
      </c>
      <c r="B766" s="696" t="s">
        <v>629</v>
      </c>
      <c r="C766" s="757">
        <f>S766+W766+AA766+AE766+AI766+AM766+AQ766+AU766+AY766+BC766</f>
        <v>0.22</v>
      </c>
      <c r="D766" s="758">
        <f>T766+X766+AB766+AF766+AJ766+AN766+AR766+AV766+AZ766+BD766</f>
        <v>1</v>
      </c>
      <c r="E766" s="759">
        <f>100*(C766/D766)</f>
        <v>22</v>
      </c>
      <c r="F766" s="763"/>
      <c r="G766" s="764"/>
      <c r="H766" s="766"/>
      <c r="I766" s="773"/>
      <c r="J766" s="778"/>
      <c r="K766" s="781"/>
      <c r="L766" s="785"/>
      <c r="M766" s="789"/>
      <c r="N766" s="791"/>
      <c r="O766" s="506">
        <f>C766+F766+I766+L766</f>
        <v>0.22</v>
      </c>
      <c r="P766" s="480">
        <f>D766+G766+J766+M766</f>
        <v>1</v>
      </c>
      <c r="Q766" s="481">
        <f>100*O766/P766</f>
        <v>22</v>
      </c>
      <c r="R766" s="481"/>
      <c r="S766" s="481"/>
      <c r="T766" s="481"/>
      <c r="U766" s="793"/>
      <c r="V766" s="481"/>
      <c r="W766" s="710"/>
      <c r="X766" s="711"/>
      <c r="Y766" s="481"/>
      <c r="Z766" s="481"/>
      <c r="AA766" s="710"/>
      <c r="AB766" s="711"/>
      <c r="AC766" s="714"/>
      <c r="AD766" s="717"/>
      <c r="AE766" s="721"/>
      <c r="AF766" s="71"/>
      <c r="AG766" s="736"/>
      <c r="AH766" s="71"/>
      <c r="AI766" s="734"/>
      <c r="AJ766" s="736"/>
      <c r="AK766" s="195"/>
      <c r="AL766" s="195"/>
      <c r="AM766" s="195"/>
      <c r="AN766" s="195"/>
      <c r="AO766" s="73"/>
      <c r="AP766" s="195"/>
      <c r="AQ766" s="195"/>
      <c r="AR766" s="195"/>
      <c r="AS766" s="729"/>
      <c r="AT766" s="71"/>
      <c r="AU766" s="737"/>
      <c r="AV766" s="736"/>
      <c r="AW766" s="195"/>
      <c r="AX766" s="731" t="s">
        <v>165</v>
      </c>
      <c r="AY766" s="71">
        <v>0.22</v>
      </c>
      <c r="AZ766" s="742">
        <v>1</v>
      </c>
      <c r="BA766" s="736">
        <v>0.22</v>
      </c>
      <c r="BB766" s="729"/>
      <c r="BC766" s="753"/>
      <c r="BD766" s="729"/>
      <c r="BE766" s="736"/>
      <c r="BF766" s="195"/>
      <c r="BG766" s="195"/>
      <c r="BH766" s="195"/>
      <c r="BI766" s="195"/>
    </row>
    <row r="767" spans="1:61" s="188" customFormat="1" ht="12.75" customHeight="1">
      <c r="A767" s="549">
        <v>0.5</v>
      </c>
      <c r="B767" s="695" t="s">
        <v>231</v>
      </c>
      <c r="C767" s="757">
        <f>S767+W767+AA767+AE767+AI767+AM767+AQ767+AU767+AY767+BC767</f>
        <v>1.42</v>
      </c>
      <c r="D767" s="758">
        <f>T767+X767+AB767+AF767+AJ767+AN767+AR767+AV767+AZ767+BD767</f>
        <v>2</v>
      </c>
      <c r="E767" s="759">
        <f>100*(C767/D767)</f>
        <v>71</v>
      </c>
      <c r="F767" s="763"/>
      <c r="G767" s="764"/>
      <c r="H767" s="766"/>
      <c r="I767" s="769"/>
      <c r="J767" s="777"/>
      <c r="K767" s="779"/>
      <c r="L767" s="784"/>
      <c r="M767" s="787"/>
      <c r="N767" s="790"/>
      <c r="O767" s="506">
        <f>C767+F767+I767+L767</f>
        <v>1.42</v>
      </c>
      <c r="P767" s="480">
        <f>D767+G767+J767+M767</f>
        <v>2</v>
      </c>
      <c r="Q767" s="481">
        <f>100*O767/P767</f>
        <v>71</v>
      </c>
      <c r="R767" s="481"/>
      <c r="S767" s="481"/>
      <c r="T767" s="481"/>
      <c r="U767" s="793"/>
      <c r="V767" s="481"/>
      <c r="W767" s="710"/>
      <c r="X767" s="711"/>
      <c r="Y767" s="481"/>
      <c r="Z767" s="481"/>
      <c r="AA767" s="710"/>
      <c r="AB767" s="711"/>
      <c r="AC767" s="714"/>
      <c r="AD767" s="715"/>
      <c r="AE767" s="710"/>
      <c r="AF767" s="751"/>
      <c r="AG767" s="73"/>
      <c r="AH767" s="21"/>
      <c r="AI767" s="71"/>
      <c r="AJ767" s="72"/>
      <c r="AK767" s="73"/>
      <c r="AL767" s="21"/>
      <c r="AM767" s="71"/>
      <c r="AN767" s="72"/>
      <c r="AO767" s="73"/>
      <c r="AP767" s="29"/>
      <c r="AQ767" s="71"/>
      <c r="AR767" s="737"/>
      <c r="AS767" s="736"/>
      <c r="AT767" s="731" t="s">
        <v>165</v>
      </c>
      <c r="AU767" s="71">
        <v>0.75</v>
      </c>
      <c r="AV767" s="72">
        <v>1</v>
      </c>
      <c r="AW767" s="73">
        <v>0.75</v>
      </c>
      <c r="AX767" s="731" t="s">
        <v>165</v>
      </c>
      <c r="AY767" s="71">
        <v>0.67</v>
      </c>
      <c r="AZ767" s="742">
        <v>1</v>
      </c>
      <c r="BA767" s="73">
        <v>0.67</v>
      </c>
      <c r="BB767" s="21"/>
      <c r="BC767" s="753"/>
      <c r="BD767" s="754"/>
      <c r="BE767" s="73"/>
      <c r="BF767" s="100"/>
      <c r="BG767" s="187"/>
      <c r="BH767" s="187"/>
      <c r="BI767" s="187"/>
    </row>
    <row r="768" spans="1:61" s="188" customFormat="1" ht="12.75" customHeight="1">
      <c r="A768" s="694">
        <v>0.5</v>
      </c>
      <c r="B768" s="695" t="s">
        <v>297</v>
      </c>
      <c r="C768" s="757">
        <f>S768+W768+AA768+AE768+AI768+AM768+AQ768+AU768+AY768+BC768</f>
        <v>9.59</v>
      </c>
      <c r="D768" s="758">
        <f>T768+X768+AB768+AF768+AJ768+AN768+AR768+AV768+AZ768+BD768</f>
        <v>18</v>
      </c>
      <c r="E768" s="759">
        <f>100*(C768/D768)</f>
        <v>53.27777777777778</v>
      </c>
      <c r="F768" s="763"/>
      <c r="G768" s="764"/>
      <c r="H768" s="766"/>
      <c r="I768" s="769"/>
      <c r="J768" s="777"/>
      <c r="K768" s="779"/>
      <c r="L768" s="784"/>
      <c r="M768" s="787"/>
      <c r="N768" s="790"/>
      <c r="O768" s="506">
        <f>C768+F768+I768+L768</f>
        <v>9.59</v>
      </c>
      <c r="P768" s="480">
        <f>D768+G768+J768+M768</f>
        <v>18</v>
      </c>
      <c r="Q768" s="481">
        <f>100*O768/P768</f>
        <v>53.27777777777778</v>
      </c>
      <c r="R768" s="481"/>
      <c r="S768" s="481"/>
      <c r="T768" s="481"/>
      <c r="U768" s="793"/>
      <c r="V768" s="481"/>
      <c r="W768" s="710"/>
      <c r="X768" s="711"/>
      <c r="Y768" s="481"/>
      <c r="Z768" s="481"/>
      <c r="AA768" s="710"/>
      <c r="AB768" s="711"/>
      <c r="AC768" s="714"/>
      <c r="AD768" s="715"/>
      <c r="AE768" s="710"/>
      <c r="AF768" s="751"/>
      <c r="AG768" s="73"/>
      <c r="AH768" s="731" t="s">
        <v>165</v>
      </c>
      <c r="AI768" s="71">
        <v>0.9</v>
      </c>
      <c r="AJ768" s="72">
        <v>2</v>
      </c>
      <c r="AK768" s="73">
        <f>AI768/AJ768</f>
        <v>0.45</v>
      </c>
      <c r="AL768" s="21"/>
      <c r="AM768" s="71"/>
      <c r="AN768" s="72"/>
      <c r="AO768" s="73"/>
      <c r="AP768" s="29"/>
      <c r="AQ768" s="71"/>
      <c r="AR768" s="737"/>
      <c r="AS768" s="736"/>
      <c r="AT768" s="731" t="s">
        <v>165</v>
      </c>
      <c r="AU768" s="71">
        <v>2.56</v>
      </c>
      <c r="AV768" s="72">
        <v>4</v>
      </c>
      <c r="AW768" s="73">
        <v>0.64</v>
      </c>
      <c r="AX768" s="731" t="s">
        <v>165</v>
      </c>
      <c r="AY768" s="71">
        <v>3.37</v>
      </c>
      <c r="AZ768" s="742">
        <v>7</v>
      </c>
      <c r="BA768" s="73">
        <v>0.48</v>
      </c>
      <c r="BB768" s="731" t="s">
        <v>165</v>
      </c>
      <c r="BC768" s="753">
        <v>2.76</v>
      </c>
      <c r="BD768" s="754">
        <v>5</v>
      </c>
      <c r="BE768" s="73">
        <v>0.55</v>
      </c>
      <c r="BF768" s="100"/>
      <c r="BG768" s="187"/>
      <c r="BH768" s="187"/>
      <c r="BI768" s="187"/>
    </row>
    <row r="769" spans="1:61" s="188" customFormat="1" ht="12.75" customHeight="1">
      <c r="A769" s="549">
        <v>0.5</v>
      </c>
      <c r="B769" s="692" t="s">
        <v>140</v>
      </c>
      <c r="C769" s="757">
        <f>S769+W769+AA769+AE769+AI769+AM769+AQ769+AU769+AY769+BC769</f>
        <v>0.2</v>
      </c>
      <c r="D769" s="758">
        <f>T769+X769+AB769+AF769+AJ769+AN769+AR769+AV769+AZ769+BD769</f>
        <v>2</v>
      </c>
      <c r="E769" s="759">
        <f>100*(C769/D769)</f>
        <v>10</v>
      </c>
      <c r="F769" s="763"/>
      <c r="G769" s="764"/>
      <c r="H769" s="766"/>
      <c r="I769" s="769"/>
      <c r="J769" s="777"/>
      <c r="K769" s="779"/>
      <c r="L769" s="784"/>
      <c r="M769" s="787"/>
      <c r="N769" s="790"/>
      <c r="O769" s="506">
        <f>C769+F769+I769+L769</f>
        <v>0.2</v>
      </c>
      <c r="P769" s="480">
        <f>D769+G769+J769+M769</f>
        <v>2</v>
      </c>
      <c r="Q769" s="481">
        <f>100*O769/P769</f>
        <v>10</v>
      </c>
      <c r="R769" s="481"/>
      <c r="S769" s="481"/>
      <c r="T769" s="481"/>
      <c r="U769" s="793"/>
      <c r="V769" s="481"/>
      <c r="W769" s="710"/>
      <c r="X769" s="711"/>
      <c r="Y769" s="481"/>
      <c r="Z769" s="481"/>
      <c r="AA769" s="710"/>
      <c r="AB769" s="711"/>
      <c r="AC769" s="714"/>
      <c r="AD769" s="715"/>
      <c r="AE769" s="710"/>
      <c r="AF769" s="751"/>
      <c r="AG769" s="73"/>
      <c r="AH769" s="21"/>
      <c r="AI769" s="71"/>
      <c r="AJ769" s="72"/>
      <c r="AK769" s="73"/>
      <c r="AL769" s="731" t="s">
        <v>165</v>
      </c>
      <c r="AM769" s="71">
        <v>0.05</v>
      </c>
      <c r="AN769" s="72">
        <v>1</v>
      </c>
      <c r="AO769" s="73">
        <v>0.05</v>
      </c>
      <c r="AP769" s="731" t="s">
        <v>165</v>
      </c>
      <c r="AQ769" s="71">
        <v>0.15</v>
      </c>
      <c r="AR769" s="72">
        <v>1</v>
      </c>
      <c r="AS769" s="73">
        <v>0.15</v>
      </c>
      <c r="AT769" s="21"/>
      <c r="AU769" s="71"/>
      <c r="AV769" s="72"/>
      <c r="AW769" s="73"/>
      <c r="AX769" s="21"/>
      <c r="AY769" s="71"/>
      <c r="AZ769" s="742"/>
      <c r="BA769" s="73"/>
      <c r="BB769" s="21"/>
      <c r="BC769" s="753"/>
      <c r="BD769" s="754"/>
      <c r="BE769" s="73"/>
      <c r="BF769" s="100"/>
      <c r="BG769" s="187"/>
      <c r="BH769" s="187"/>
      <c r="BI769" s="187"/>
    </row>
    <row r="770" spans="1:61" s="188" customFormat="1" ht="12.75" customHeight="1">
      <c r="A770" s="549">
        <v>0.5</v>
      </c>
      <c r="B770" s="696" t="s">
        <v>293</v>
      </c>
      <c r="C770" s="757">
        <f>S770+W770+AA770+AE770+AI770+AM770+AQ770+AU770+AY770+BC770</f>
        <v>1.01</v>
      </c>
      <c r="D770" s="758">
        <f>T770+X770+AB770+AF770+AJ770+AN770+AR770+AV770+AZ770+BD770</f>
        <v>2</v>
      </c>
      <c r="E770" s="759">
        <f>100*(C770/D770)</f>
        <v>50.5</v>
      </c>
      <c r="F770" s="763"/>
      <c r="G770" s="764"/>
      <c r="H770" s="766"/>
      <c r="I770" s="769"/>
      <c r="J770" s="777"/>
      <c r="K770" s="779"/>
      <c r="L770" s="784"/>
      <c r="M770" s="787"/>
      <c r="N770" s="790"/>
      <c r="O770" s="506">
        <f>C770+F770+I770+L770</f>
        <v>1.01</v>
      </c>
      <c r="P770" s="480">
        <f>D770+G770+J770+M770</f>
        <v>2</v>
      </c>
      <c r="Q770" s="481">
        <f>100*O770/P770</f>
        <v>50.5</v>
      </c>
      <c r="R770" s="481"/>
      <c r="S770" s="481"/>
      <c r="T770" s="481"/>
      <c r="U770" s="793"/>
      <c r="V770" s="481"/>
      <c r="W770" s="710"/>
      <c r="X770" s="711"/>
      <c r="Y770" s="481"/>
      <c r="Z770" s="481"/>
      <c r="AA770" s="710"/>
      <c r="AB770" s="711"/>
      <c r="AC770" s="714"/>
      <c r="AD770" s="716"/>
      <c r="AE770" s="710"/>
      <c r="AF770" s="751"/>
      <c r="AG770" s="73"/>
      <c r="AH770" s="728"/>
      <c r="AI770" s="71"/>
      <c r="AJ770" s="72"/>
      <c r="AK770" s="73"/>
      <c r="AL770" s="728"/>
      <c r="AM770" s="71"/>
      <c r="AN770" s="72"/>
      <c r="AO770" s="73"/>
      <c r="AP770" s="29"/>
      <c r="AQ770" s="71"/>
      <c r="AR770" s="737"/>
      <c r="AS770" s="736"/>
      <c r="AT770" s="21"/>
      <c r="AU770" s="71"/>
      <c r="AV770" s="734"/>
      <c r="AW770" s="736"/>
      <c r="AX770" s="731" t="s">
        <v>165</v>
      </c>
      <c r="AY770" s="71">
        <v>0.42</v>
      </c>
      <c r="AZ770" s="742">
        <v>1</v>
      </c>
      <c r="BA770" s="73">
        <v>0.42</v>
      </c>
      <c r="BB770" s="731" t="s">
        <v>165</v>
      </c>
      <c r="BC770" s="753">
        <v>0.59</v>
      </c>
      <c r="BD770" s="754">
        <v>1</v>
      </c>
      <c r="BE770" s="73">
        <v>0.59</v>
      </c>
      <c r="BF770" s="100"/>
      <c r="BG770" s="187"/>
      <c r="BH770" s="187"/>
      <c r="BI770" s="187"/>
    </row>
    <row r="771" spans="1:57" s="195" customFormat="1" ht="12.75" customHeight="1">
      <c r="A771" s="549">
        <v>0.5</v>
      </c>
      <c r="B771" s="696" t="s">
        <v>630</v>
      </c>
      <c r="C771" s="757">
        <f>S771+W771+AA771+AE771+AI771+AM771+AQ771+AU771+AY771+BC771</f>
        <v>0.67</v>
      </c>
      <c r="D771" s="758">
        <f>T771+X771+AB771+AF771+AJ771+AN771+AR771+AV771+AZ771+BD771</f>
        <v>1</v>
      </c>
      <c r="E771" s="759">
        <f>100*(C771/D771)</f>
        <v>67</v>
      </c>
      <c r="F771" s="763"/>
      <c r="G771" s="764"/>
      <c r="H771" s="765"/>
      <c r="I771" s="773"/>
      <c r="J771" s="778"/>
      <c r="K771" s="781" t="s">
        <v>796</v>
      </c>
      <c r="L771" s="785"/>
      <c r="M771" s="789"/>
      <c r="N771" s="791"/>
      <c r="O771" s="506">
        <f>C771+F771+I771+L771</f>
        <v>0.67</v>
      </c>
      <c r="P771" s="480">
        <f>D771+G771+J771+M771</f>
        <v>1</v>
      </c>
      <c r="Q771" s="481">
        <f>100*O771/P771</f>
        <v>67</v>
      </c>
      <c r="R771" s="481"/>
      <c r="S771" s="481"/>
      <c r="T771" s="481"/>
      <c r="U771" s="793"/>
      <c r="V771" s="481"/>
      <c r="W771" s="710"/>
      <c r="X771" s="711"/>
      <c r="Y771" s="481"/>
      <c r="Z771" s="481"/>
      <c r="AA771" s="710"/>
      <c r="AB771" s="711"/>
      <c r="AC771" s="714"/>
      <c r="AD771" s="717"/>
      <c r="AE771" s="721"/>
      <c r="AF771" s="717"/>
      <c r="AG771" s="720"/>
      <c r="AH771" s="71"/>
      <c r="AI771" s="734"/>
      <c r="AJ771" s="736"/>
      <c r="AS771" s="729"/>
      <c r="AT771" s="71"/>
      <c r="AU771" s="737"/>
      <c r="AV771" s="736"/>
      <c r="AX771" s="731" t="s">
        <v>165</v>
      </c>
      <c r="AY771" s="71">
        <v>0.67</v>
      </c>
      <c r="AZ771" s="742">
        <v>1</v>
      </c>
      <c r="BA771" s="736">
        <v>0.67</v>
      </c>
      <c r="BB771" s="729"/>
      <c r="BC771" s="753"/>
      <c r="BD771" s="729"/>
      <c r="BE771" s="736"/>
    </row>
    <row r="772" spans="1:61" s="193" customFormat="1" ht="12.75" customHeight="1">
      <c r="A772" s="549">
        <v>0.5</v>
      </c>
      <c r="B772" s="692" t="s">
        <v>662</v>
      </c>
      <c r="C772" s="757">
        <f>S772+W772+AA772+AE772+AI772+AM772+AQ772+AU772+AY772+BC772</f>
        <v>0.08</v>
      </c>
      <c r="D772" s="758">
        <f>T772+X772+AB772+AF772+AJ772+AN772+AR772+AV772+AZ772+BD772</f>
        <v>1</v>
      </c>
      <c r="E772" s="759">
        <f>100*(C772/D772)</f>
        <v>8</v>
      </c>
      <c r="F772" s="763"/>
      <c r="G772" s="764"/>
      <c r="H772" s="765"/>
      <c r="I772" s="771"/>
      <c r="J772" s="778"/>
      <c r="K772" s="781"/>
      <c r="L772" s="785"/>
      <c r="M772" s="788"/>
      <c r="N772" s="791"/>
      <c r="O772" s="506">
        <f>C772+F772+I772+L772</f>
        <v>0.08</v>
      </c>
      <c r="P772" s="480">
        <f>D772+G772+J772+M772</f>
        <v>1</v>
      </c>
      <c r="Q772" s="481">
        <f>100*O772/P772</f>
        <v>8</v>
      </c>
      <c r="R772" s="481"/>
      <c r="S772" s="481"/>
      <c r="T772" s="481"/>
      <c r="U772" s="793"/>
      <c r="V772" s="481"/>
      <c r="W772" s="710"/>
      <c r="X772" s="711"/>
      <c r="Y772" s="481"/>
      <c r="Z772" s="481"/>
      <c r="AA772" s="710"/>
      <c r="AB772" s="711"/>
      <c r="AC772" s="714"/>
      <c r="AD772" s="717"/>
      <c r="AE772" s="721"/>
      <c r="AF772" s="717"/>
      <c r="AG772" s="720"/>
      <c r="AH772" s="71"/>
      <c r="AI772" s="734"/>
      <c r="AJ772" s="736"/>
      <c r="AK772" s="195"/>
      <c r="AL772" s="195"/>
      <c r="AM772" s="195"/>
      <c r="AN772" s="195"/>
      <c r="AO772" s="195"/>
      <c r="AP772" s="195"/>
      <c r="AQ772" s="195"/>
      <c r="AR772" s="195"/>
      <c r="AS772" s="729"/>
      <c r="AT772" s="71"/>
      <c r="AU772" s="737"/>
      <c r="AV772" s="736"/>
      <c r="AW772" s="195"/>
      <c r="AX772" s="729"/>
      <c r="AY772" s="71"/>
      <c r="AZ772" s="742"/>
      <c r="BA772" s="736"/>
      <c r="BB772" s="731" t="s">
        <v>165</v>
      </c>
      <c r="BC772" s="753">
        <v>0.08</v>
      </c>
      <c r="BD772" s="729">
        <v>1</v>
      </c>
      <c r="BE772" s="736">
        <v>0.08</v>
      </c>
      <c r="BF772" s="195"/>
      <c r="BG772" s="195"/>
      <c r="BH772" s="195"/>
      <c r="BI772" s="195"/>
    </row>
    <row r="773" spans="1:61" s="193" customFormat="1" ht="12.75" customHeight="1">
      <c r="A773" s="549">
        <v>0.5</v>
      </c>
      <c r="B773" s="696" t="s">
        <v>631</v>
      </c>
      <c r="C773" s="757">
        <f>S773+W773+AA773+AE773+AI773+AM773+AQ773+AU773+AY773+BC773</f>
        <v>0.39</v>
      </c>
      <c r="D773" s="758">
        <f>T773+X773+AB773+AF773+AJ773+AN773+AR773+AV773+AZ773+BD773</f>
        <v>1</v>
      </c>
      <c r="E773" s="759">
        <f>100*(C773/D773)</f>
        <v>39</v>
      </c>
      <c r="F773" s="763"/>
      <c r="G773" s="764"/>
      <c r="H773" s="765"/>
      <c r="I773" s="773"/>
      <c r="J773" s="778"/>
      <c r="K773" s="781"/>
      <c r="L773" s="785"/>
      <c r="M773" s="789"/>
      <c r="N773" s="791"/>
      <c r="O773" s="506">
        <f>C773+F773+I773+L773</f>
        <v>0.39</v>
      </c>
      <c r="P773" s="480">
        <f>D773+G773+J773+M773</f>
        <v>1</v>
      </c>
      <c r="Q773" s="481">
        <f>100*O773/P773</f>
        <v>39</v>
      </c>
      <c r="R773" s="481"/>
      <c r="S773" s="481"/>
      <c r="T773" s="481"/>
      <c r="U773" s="793"/>
      <c r="V773" s="481"/>
      <c r="W773" s="710"/>
      <c r="X773" s="711"/>
      <c r="Y773" s="481"/>
      <c r="Z773" s="481"/>
      <c r="AA773" s="710"/>
      <c r="AB773" s="711"/>
      <c r="AC773" s="714"/>
      <c r="AD773" s="717"/>
      <c r="AE773" s="721"/>
      <c r="AF773" s="717"/>
      <c r="AG773" s="720"/>
      <c r="AH773" s="71"/>
      <c r="AI773" s="734"/>
      <c r="AJ773" s="736"/>
      <c r="AK773" s="195"/>
      <c r="AL773" s="195"/>
      <c r="AM773" s="195"/>
      <c r="AN773" s="195"/>
      <c r="AO773" s="195"/>
      <c r="AP773" s="195"/>
      <c r="AQ773" s="195"/>
      <c r="AR773" s="195"/>
      <c r="AS773" s="729"/>
      <c r="AT773" s="71"/>
      <c r="AU773" s="737"/>
      <c r="AV773" s="736"/>
      <c r="AW773" s="195"/>
      <c r="AX773" s="731" t="s">
        <v>165</v>
      </c>
      <c r="AY773" s="71">
        <v>0.39</v>
      </c>
      <c r="AZ773" s="742">
        <v>1</v>
      </c>
      <c r="BA773" s="736">
        <v>0.39</v>
      </c>
      <c r="BB773" s="729"/>
      <c r="BC773" s="753"/>
      <c r="BD773" s="729"/>
      <c r="BE773" s="736"/>
      <c r="BF773" s="195"/>
      <c r="BG773" s="195"/>
      <c r="BH773" s="195"/>
      <c r="BI773" s="195"/>
    </row>
    <row r="774" spans="1:61" s="193" customFormat="1" ht="12.75" customHeight="1">
      <c r="A774" s="549">
        <v>0.5</v>
      </c>
      <c r="B774" s="692" t="s">
        <v>663</v>
      </c>
      <c r="C774" s="757">
        <f>S774+W774+AA774+AE774+AI774+AM774+AQ774+AU774+AY774+BC774</f>
        <v>0.5</v>
      </c>
      <c r="D774" s="758">
        <f>T774+X774+AB774+AF774+AJ774+AN774+AR774+AV774+AZ774+BD774</f>
        <v>1</v>
      </c>
      <c r="E774" s="759">
        <f>100*(C774/D774)</f>
        <v>50</v>
      </c>
      <c r="F774" s="763"/>
      <c r="G774" s="764"/>
      <c r="H774" s="765"/>
      <c r="I774" s="771"/>
      <c r="J774" s="778"/>
      <c r="K774" s="781"/>
      <c r="L774" s="785"/>
      <c r="M774" s="788"/>
      <c r="N774" s="791"/>
      <c r="O774" s="506">
        <f>C774+F774+I774+L774</f>
        <v>0.5</v>
      </c>
      <c r="P774" s="480">
        <f>D774+G774+J774+M774</f>
        <v>1</v>
      </c>
      <c r="Q774" s="481">
        <f>100*O774/P774</f>
        <v>50</v>
      </c>
      <c r="R774" s="481"/>
      <c r="S774" s="481"/>
      <c r="T774" s="481"/>
      <c r="U774" s="793"/>
      <c r="V774" s="481"/>
      <c r="W774" s="710"/>
      <c r="X774" s="711"/>
      <c r="Y774" s="481"/>
      <c r="Z774" s="481"/>
      <c r="AA774" s="710"/>
      <c r="AB774" s="711"/>
      <c r="AC774" s="714"/>
      <c r="AD774" s="717"/>
      <c r="AE774" s="721"/>
      <c r="AF774" s="717"/>
      <c r="AG774" s="720"/>
      <c r="AH774" s="71"/>
      <c r="AI774" s="734"/>
      <c r="AJ774" s="736"/>
      <c r="AK774" s="195"/>
      <c r="AL774" s="195"/>
      <c r="AM774" s="195"/>
      <c r="AN774" s="195"/>
      <c r="AO774" s="195"/>
      <c r="AP774" s="195"/>
      <c r="AQ774" s="195"/>
      <c r="AR774" s="195"/>
      <c r="AS774" s="729"/>
      <c r="AT774" s="71"/>
      <c r="AU774" s="737"/>
      <c r="AV774" s="736"/>
      <c r="AW774" s="195"/>
      <c r="AX774" s="729"/>
      <c r="AY774" s="71"/>
      <c r="AZ774" s="600"/>
      <c r="BA774" s="736"/>
      <c r="BB774" s="731" t="s">
        <v>165</v>
      </c>
      <c r="BC774" s="753">
        <v>0.5</v>
      </c>
      <c r="BD774" s="729">
        <v>1</v>
      </c>
      <c r="BE774" s="736">
        <v>0.5</v>
      </c>
      <c r="BF774" s="195"/>
      <c r="BG774" s="195"/>
      <c r="BH774" s="195"/>
      <c r="BI774" s="195"/>
    </row>
    <row r="775" spans="1:56" s="195" customFormat="1" ht="12.75" customHeight="1">
      <c r="A775" s="549">
        <v>0.5</v>
      </c>
      <c r="B775" s="692" t="s">
        <v>539</v>
      </c>
      <c r="C775" s="757">
        <f>S775+W775+AA775+AE775+AI775+AM775+AQ775+AU775+AY775+BC775</f>
        <v>0.11</v>
      </c>
      <c r="D775" s="758">
        <f>T775+X775+AB775+AF775+AJ775+AN775+AR775+AV775+AZ775+BD775</f>
        <v>1</v>
      </c>
      <c r="E775" s="759">
        <f>100*(C775/D775)</f>
        <v>11</v>
      </c>
      <c r="F775" s="763"/>
      <c r="G775" s="764"/>
      <c r="H775" s="765"/>
      <c r="I775" s="768"/>
      <c r="J775" s="776"/>
      <c r="K775" s="768"/>
      <c r="L775" s="768"/>
      <c r="M775" s="786"/>
      <c r="N775" s="768"/>
      <c r="O775" s="506">
        <f>C775+F775+I775+L775</f>
        <v>0.11</v>
      </c>
      <c r="P775" s="480">
        <f>D775+G775+J775+M775</f>
        <v>1</v>
      </c>
      <c r="Q775" s="481">
        <f>100*O775/P775</f>
        <v>11</v>
      </c>
      <c r="R775" s="481"/>
      <c r="S775" s="481"/>
      <c r="T775" s="481"/>
      <c r="U775" s="793"/>
      <c r="V775" s="481"/>
      <c r="W775" s="710"/>
      <c r="X775" s="711"/>
      <c r="Y775" s="481"/>
      <c r="Z775" s="481"/>
      <c r="AA775" s="710"/>
      <c r="AB775" s="711"/>
      <c r="AC775" s="714"/>
      <c r="AD775" s="193"/>
      <c r="AE775" s="193"/>
      <c r="AF775" s="209"/>
      <c r="AG775" s="726"/>
      <c r="AH775" s="729"/>
      <c r="AI775" s="71"/>
      <c r="AJ775" s="734"/>
      <c r="AK775" s="736"/>
      <c r="AL775" s="731" t="s">
        <v>165</v>
      </c>
      <c r="AM775" s="71">
        <v>0.11</v>
      </c>
      <c r="AN775" s="734">
        <v>1</v>
      </c>
      <c r="AO775" s="736">
        <v>0.11</v>
      </c>
      <c r="AP775" s="729"/>
      <c r="AQ775" s="71"/>
      <c r="AR775" s="734"/>
      <c r="AS775" s="736"/>
      <c r="AT775" s="729"/>
      <c r="AU775" s="71"/>
      <c r="AV775" s="734"/>
      <c r="AW775" s="736"/>
      <c r="AZ775" s="749"/>
      <c r="BD775" s="205"/>
    </row>
    <row r="776" spans="1:61" s="193" customFormat="1" ht="12.75" customHeight="1">
      <c r="A776" s="549">
        <v>0.5</v>
      </c>
      <c r="B776" s="692" t="s">
        <v>540</v>
      </c>
      <c r="C776" s="757">
        <f>S776+W776+AA776+AE776+AI776+AM776+AQ776+AU776+AY776+BC776</f>
        <v>0.14</v>
      </c>
      <c r="D776" s="758">
        <f>T776+X776+AB776+AF776+AJ776+AN776+AR776+AV776+AZ776+BD776</f>
        <v>1</v>
      </c>
      <c r="E776" s="759">
        <f>100*(C776/D776)</f>
        <v>14.000000000000002</v>
      </c>
      <c r="F776" s="763"/>
      <c r="G776" s="764"/>
      <c r="H776" s="765"/>
      <c r="I776" s="768"/>
      <c r="J776" s="776"/>
      <c r="K776" s="768"/>
      <c r="L776" s="768"/>
      <c r="M776" s="786"/>
      <c r="N776" s="768"/>
      <c r="O776" s="506">
        <f>C776+F776+I776+L776</f>
        <v>0.14</v>
      </c>
      <c r="P776" s="480">
        <f>D776+G776+J776+M776</f>
        <v>1</v>
      </c>
      <c r="Q776" s="481">
        <f>100*O776/P776</f>
        <v>14.000000000000002</v>
      </c>
      <c r="R776" s="481"/>
      <c r="S776" s="481"/>
      <c r="T776" s="481"/>
      <c r="U776" s="793"/>
      <c r="V776" s="481"/>
      <c r="W776" s="710"/>
      <c r="X776" s="711"/>
      <c r="Y776" s="481"/>
      <c r="Z776" s="481"/>
      <c r="AA776" s="710"/>
      <c r="AB776" s="711"/>
      <c r="AC776" s="714"/>
      <c r="AF776" s="209"/>
      <c r="AG776" s="726"/>
      <c r="AH776" s="729"/>
      <c r="AI776" s="71"/>
      <c r="AJ776" s="734"/>
      <c r="AK776" s="736"/>
      <c r="AL776" s="731" t="s">
        <v>165</v>
      </c>
      <c r="AM776" s="71">
        <v>0.14</v>
      </c>
      <c r="AN776" s="734">
        <v>1</v>
      </c>
      <c r="AO776" s="736">
        <v>0.14</v>
      </c>
      <c r="AP776" s="729"/>
      <c r="AQ776" s="71"/>
      <c r="AR776" s="734"/>
      <c r="AS776" s="736"/>
      <c r="AT776" s="729"/>
      <c r="AU776" s="71"/>
      <c r="AV776" s="734"/>
      <c r="AW776" s="736"/>
      <c r="AX776" s="195"/>
      <c r="AY776" s="195"/>
      <c r="AZ776" s="749"/>
      <c r="BA776" s="195"/>
      <c r="BB776" s="195"/>
      <c r="BC776" s="195"/>
      <c r="BD776" s="205"/>
      <c r="BE776" s="195"/>
      <c r="BF776" s="195"/>
      <c r="BG776" s="195"/>
      <c r="BH776" s="195"/>
      <c r="BI776" s="195"/>
    </row>
    <row r="777" spans="1:56" s="195" customFormat="1" ht="12.75" customHeight="1">
      <c r="A777" s="549">
        <v>0.5</v>
      </c>
      <c r="B777" s="692" t="s">
        <v>541</v>
      </c>
      <c r="C777" s="757">
        <f>S777+W777+AA777+AE777+AI777+AM777+AQ777+AU777+AY777+BC777</f>
        <v>0.23</v>
      </c>
      <c r="D777" s="758">
        <f>T777+X777+AB777+AF777+AJ777+AN777+AR777+AV777+AZ777+BD777</f>
        <v>1</v>
      </c>
      <c r="E777" s="759">
        <f>100*(C777/D777)</f>
        <v>23</v>
      </c>
      <c r="F777" s="763"/>
      <c r="G777" s="764"/>
      <c r="H777" s="765"/>
      <c r="I777" s="768"/>
      <c r="J777" s="776"/>
      <c r="K777" s="768"/>
      <c r="L777" s="768"/>
      <c r="M777" s="786"/>
      <c r="N777" s="768"/>
      <c r="O777" s="506">
        <f>C777+F777+I777+L777</f>
        <v>0.23</v>
      </c>
      <c r="P777" s="480">
        <f>D777+G777+J777+M777</f>
        <v>1</v>
      </c>
      <c r="Q777" s="481">
        <f>100*O777/P777</f>
        <v>23</v>
      </c>
      <c r="R777" s="481"/>
      <c r="S777" s="481"/>
      <c r="T777" s="481"/>
      <c r="U777" s="793"/>
      <c r="V777" s="481"/>
      <c r="W777" s="710"/>
      <c r="X777" s="711"/>
      <c r="Y777" s="481"/>
      <c r="Z777" s="481"/>
      <c r="AA777" s="710"/>
      <c r="AB777" s="711"/>
      <c r="AC777" s="714"/>
      <c r="AD777" s="193"/>
      <c r="AE777" s="193"/>
      <c r="AF777" s="209"/>
      <c r="AG777" s="726"/>
      <c r="AH777" s="729"/>
      <c r="AI777" s="71"/>
      <c r="AJ777" s="734"/>
      <c r="AK777" s="736"/>
      <c r="AL777" s="731" t="s">
        <v>165</v>
      </c>
      <c r="AM777" s="71">
        <v>0.23</v>
      </c>
      <c r="AN777" s="734">
        <v>1</v>
      </c>
      <c r="AO777" s="736">
        <v>0.23</v>
      </c>
      <c r="AP777" s="729"/>
      <c r="AQ777" s="71"/>
      <c r="AR777" s="734"/>
      <c r="AS777" s="736"/>
      <c r="AT777" s="729"/>
      <c r="AU777" s="71"/>
      <c r="AV777" s="734"/>
      <c r="AW777" s="736"/>
      <c r="AZ777" s="749"/>
      <c r="BD777" s="205"/>
    </row>
    <row r="778" spans="1:58" s="187" customFormat="1" ht="12.75" customHeight="1">
      <c r="A778" s="549">
        <v>0.5</v>
      </c>
      <c r="B778" s="692" t="s">
        <v>195</v>
      </c>
      <c r="C778" s="757">
        <f>S778+W778+AA778+AE778+AI778+AM778+AQ778+AU778+AY778+BC778</f>
        <v>1.32</v>
      </c>
      <c r="D778" s="758">
        <f>T778+X778+AB778+AF778+AJ778+AN778+AR778+AV778+AZ778+BD778</f>
        <v>2</v>
      </c>
      <c r="E778" s="759">
        <f>100*(C778/D778)</f>
        <v>66</v>
      </c>
      <c r="F778" s="763"/>
      <c r="G778" s="764"/>
      <c r="H778" s="766"/>
      <c r="I778" s="769"/>
      <c r="J778" s="777"/>
      <c r="K778" s="779"/>
      <c r="L778" s="784"/>
      <c r="M778" s="787"/>
      <c r="N778" s="790"/>
      <c r="O778" s="506">
        <f>C778+F778+I778+L778</f>
        <v>1.32</v>
      </c>
      <c r="P778" s="480">
        <f>D778+G778+J778+M778</f>
        <v>2</v>
      </c>
      <c r="Q778" s="481">
        <f>100*O778/P778</f>
        <v>66</v>
      </c>
      <c r="R778" s="481"/>
      <c r="S778" s="481"/>
      <c r="T778" s="481"/>
      <c r="U778" s="793"/>
      <c r="V778" s="481"/>
      <c r="W778" s="710"/>
      <c r="X778" s="711"/>
      <c r="Y778" s="481"/>
      <c r="Z778" s="481"/>
      <c r="AA778" s="710"/>
      <c r="AB778" s="711"/>
      <c r="AC778" s="714"/>
      <c r="AD778" s="715"/>
      <c r="AE778" s="710"/>
      <c r="AF778" s="723"/>
      <c r="AG778" s="714"/>
      <c r="AH778" s="731" t="s">
        <v>165</v>
      </c>
      <c r="AI778" s="71">
        <v>0.67</v>
      </c>
      <c r="AJ778" s="72">
        <v>1</v>
      </c>
      <c r="AK778" s="73">
        <f>AI778/AJ778</f>
        <v>0.67</v>
      </c>
      <c r="AL778" s="731" t="s">
        <v>165</v>
      </c>
      <c r="AM778" s="71">
        <v>0.65</v>
      </c>
      <c r="AN778" s="72">
        <v>1</v>
      </c>
      <c r="AO778" s="73">
        <v>0.65</v>
      </c>
      <c r="AP778" s="21"/>
      <c r="AQ778" s="71"/>
      <c r="AR778" s="737"/>
      <c r="AS778" s="736"/>
      <c r="AT778" s="21"/>
      <c r="AU778" s="71"/>
      <c r="AV778" s="734"/>
      <c r="AW778" s="736"/>
      <c r="AX778" s="21"/>
      <c r="AY778" s="748"/>
      <c r="AZ778" s="742"/>
      <c r="BA778" s="73"/>
      <c r="BB778" s="29"/>
      <c r="BC778" s="744"/>
      <c r="BD778" s="754"/>
      <c r="BE778" s="73"/>
      <c r="BF778" s="100"/>
    </row>
    <row r="779" spans="1:61" s="193" customFormat="1" ht="12.75" customHeight="1">
      <c r="A779" s="549">
        <v>0.5</v>
      </c>
      <c r="B779" s="692" t="s">
        <v>542</v>
      </c>
      <c r="C779" s="757">
        <f>S779+W779+AA779+AE779+AI779+AM779+AQ779+AU779+AY779+BC779</f>
        <v>0.09</v>
      </c>
      <c r="D779" s="758">
        <f>T779+X779+AB779+AF779+AJ779+AN779+AR779+AV779+AZ779+BD779</f>
        <v>1</v>
      </c>
      <c r="E779" s="759">
        <f>100*(C779/D779)</f>
        <v>9</v>
      </c>
      <c r="F779" s="763"/>
      <c r="G779" s="764"/>
      <c r="H779" s="765"/>
      <c r="I779" s="768"/>
      <c r="J779" s="776"/>
      <c r="K779" s="768"/>
      <c r="L779" s="768"/>
      <c r="M779" s="786"/>
      <c r="N779" s="768"/>
      <c r="O779" s="506">
        <f>C779+F779+I779+L779</f>
        <v>0.09</v>
      </c>
      <c r="P779" s="480">
        <f>D779+G779+J779+M779</f>
        <v>1</v>
      </c>
      <c r="Q779" s="481">
        <f>100*O779/P779</f>
        <v>9</v>
      </c>
      <c r="R779" s="481"/>
      <c r="S779" s="481"/>
      <c r="T779" s="481"/>
      <c r="U779" s="793"/>
      <c r="V779" s="481"/>
      <c r="W779" s="710"/>
      <c r="X779" s="711"/>
      <c r="Y779" s="481"/>
      <c r="Z779" s="481"/>
      <c r="AA779" s="710"/>
      <c r="AB779" s="711"/>
      <c r="AC779" s="714"/>
      <c r="AF779" s="209"/>
      <c r="AG779" s="726"/>
      <c r="AH779" s="729"/>
      <c r="AI779" s="71"/>
      <c r="AJ779" s="734"/>
      <c r="AK779" s="736"/>
      <c r="AL779" s="731" t="s">
        <v>165</v>
      </c>
      <c r="AM779" s="71">
        <v>0.09</v>
      </c>
      <c r="AN779" s="734">
        <v>1</v>
      </c>
      <c r="AO779" s="736">
        <v>0.09</v>
      </c>
      <c r="AP779" s="729"/>
      <c r="AQ779" s="71"/>
      <c r="AR779" s="737"/>
      <c r="AS779" s="736"/>
      <c r="AT779" s="729"/>
      <c r="AU779" s="71"/>
      <c r="AV779" s="734"/>
      <c r="AW779" s="736"/>
      <c r="AX779" s="195"/>
      <c r="AY779" s="195"/>
      <c r="AZ779" s="749"/>
      <c r="BA779" s="195"/>
      <c r="BB779" s="195"/>
      <c r="BC779" s="195"/>
      <c r="BD779" s="205"/>
      <c r="BE779" s="195"/>
      <c r="BF779" s="195"/>
      <c r="BG779" s="195"/>
      <c r="BH779" s="195"/>
      <c r="BI779" s="195"/>
    </row>
    <row r="780" spans="1:61" s="193" customFormat="1" ht="12.75" customHeight="1">
      <c r="A780" s="549">
        <v>0.5</v>
      </c>
      <c r="B780" s="692" t="s">
        <v>543</v>
      </c>
      <c r="C780" s="757">
        <f>S780+W780+AA780+AE780+AI780+AM780+AQ780+AU780+AY780+BC780</f>
        <v>0.19</v>
      </c>
      <c r="D780" s="758">
        <f>T780+X780+AB780+AF780+AJ780+AN780+AR780+AV780+AZ780+BD780</f>
        <v>1</v>
      </c>
      <c r="E780" s="759">
        <f>100*(C780/D780)</f>
        <v>19</v>
      </c>
      <c r="F780" s="763"/>
      <c r="G780" s="764"/>
      <c r="H780" s="765"/>
      <c r="I780" s="768"/>
      <c r="J780" s="776"/>
      <c r="K780" s="768"/>
      <c r="L780" s="768"/>
      <c r="M780" s="786"/>
      <c r="N780" s="768"/>
      <c r="O780" s="506">
        <f>C780+F780+I780+L780</f>
        <v>0.19</v>
      </c>
      <c r="P780" s="480">
        <f>D780+G780+J780+M780</f>
        <v>1</v>
      </c>
      <c r="Q780" s="481">
        <f>100*O780/P780</f>
        <v>19</v>
      </c>
      <c r="R780" s="481"/>
      <c r="S780" s="481"/>
      <c r="T780" s="481"/>
      <c r="U780" s="793"/>
      <c r="V780" s="481"/>
      <c r="W780" s="710"/>
      <c r="X780" s="711"/>
      <c r="Y780" s="481"/>
      <c r="Z780" s="481"/>
      <c r="AA780" s="710"/>
      <c r="AB780" s="711"/>
      <c r="AC780" s="714"/>
      <c r="AF780" s="209"/>
      <c r="AG780" s="726"/>
      <c r="AH780" s="729"/>
      <c r="AI780" s="71"/>
      <c r="AJ780" s="734"/>
      <c r="AK780" s="736"/>
      <c r="AL780" s="731" t="s">
        <v>165</v>
      </c>
      <c r="AM780" s="71">
        <v>0.19</v>
      </c>
      <c r="AN780" s="734">
        <v>1</v>
      </c>
      <c r="AO780" s="736">
        <v>0.19</v>
      </c>
      <c r="AP780" s="729"/>
      <c r="AQ780" s="71"/>
      <c r="AR780" s="737"/>
      <c r="AS780" s="736"/>
      <c r="AT780" s="729"/>
      <c r="AU780" s="71"/>
      <c r="AV780" s="734"/>
      <c r="AW780" s="736"/>
      <c r="AX780" s="195"/>
      <c r="AY780" s="195"/>
      <c r="AZ780" s="749"/>
      <c r="BA780" s="195"/>
      <c r="BB780" s="195"/>
      <c r="BC780" s="195"/>
      <c r="BD780" s="205"/>
      <c r="BE780" s="195"/>
      <c r="BF780" s="195"/>
      <c r="BG780" s="195"/>
      <c r="BH780" s="195"/>
      <c r="BI780" s="195"/>
    </row>
    <row r="781" spans="1:61" s="188" customFormat="1" ht="12.75" customHeight="1">
      <c r="A781" s="694">
        <v>0.5</v>
      </c>
      <c r="B781" s="692" t="s">
        <v>351</v>
      </c>
      <c r="C781" s="757">
        <f>S781+W781+AA781+AE781+AI781+AM781+AQ781+AU781+AY781+BC781</f>
        <v>1.25</v>
      </c>
      <c r="D781" s="758">
        <f>T781+X781+AB781+AF781+AJ781+AN781+AR781+AV781+AZ781+BD781</f>
        <v>2</v>
      </c>
      <c r="E781" s="759">
        <f>100*(C781/D781)</f>
        <v>62.5</v>
      </c>
      <c r="F781" s="763"/>
      <c r="G781" s="764"/>
      <c r="H781" s="766"/>
      <c r="I781" s="769"/>
      <c r="J781" s="777"/>
      <c r="K781" s="779"/>
      <c r="L781" s="784"/>
      <c r="M781" s="787"/>
      <c r="N781" s="790"/>
      <c r="O781" s="506">
        <f>C781+F781+I781+L781</f>
        <v>1.25</v>
      </c>
      <c r="P781" s="480">
        <f>D781+G781+J781+M781</f>
        <v>2</v>
      </c>
      <c r="Q781" s="481">
        <f>100*O781/P781</f>
        <v>62.5</v>
      </c>
      <c r="R781" s="481"/>
      <c r="S781" s="481"/>
      <c r="T781" s="481"/>
      <c r="U781" s="793"/>
      <c r="V781" s="481"/>
      <c r="W781" s="710"/>
      <c r="X781" s="711"/>
      <c r="Y781" s="481"/>
      <c r="Z781" s="481"/>
      <c r="AA781" s="710"/>
      <c r="AB781" s="711"/>
      <c r="AC781" s="714"/>
      <c r="AD781" s="715"/>
      <c r="AE781" s="710"/>
      <c r="AF781" s="723"/>
      <c r="AG781" s="714"/>
      <c r="AH781" s="731" t="s">
        <v>165</v>
      </c>
      <c r="AI781" s="71">
        <v>0.56</v>
      </c>
      <c r="AJ781" s="72">
        <v>1</v>
      </c>
      <c r="AK781" s="73">
        <f>AI781/AJ781</f>
        <v>0.56</v>
      </c>
      <c r="AL781" s="731" t="s">
        <v>165</v>
      </c>
      <c r="AM781" s="71">
        <v>0.69</v>
      </c>
      <c r="AN781" s="72">
        <v>1</v>
      </c>
      <c r="AO781" s="73">
        <v>0.69</v>
      </c>
      <c r="AP781" s="21"/>
      <c r="AQ781" s="71"/>
      <c r="AR781" s="737"/>
      <c r="AS781" s="736"/>
      <c r="AT781" s="21"/>
      <c r="AU781" s="71"/>
      <c r="AV781" s="734"/>
      <c r="AW781" s="736"/>
      <c r="AX781" s="21"/>
      <c r="AY781" s="748"/>
      <c r="AZ781" s="742"/>
      <c r="BA781" s="73"/>
      <c r="BB781" s="29"/>
      <c r="BC781" s="744"/>
      <c r="BD781" s="754"/>
      <c r="BE781" s="73"/>
      <c r="BF781" s="100"/>
      <c r="BG781" s="187"/>
      <c r="BH781" s="187"/>
      <c r="BI781" s="18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Tamas</dc:creator>
  <cp:keywords/>
  <dc:description/>
  <cp:lastModifiedBy>Felhasználó</cp:lastModifiedBy>
  <dcterms:created xsi:type="dcterms:W3CDTF">2003-10-04T10:34:50Z</dcterms:created>
  <dcterms:modified xsi:type="dcterms:W3CDTF">2008-12-03T22:59:41Z</dcterms:modified>
  <cp:category/>
  <cp:version/>
  <cp:contentType/>
  <cp:contentStatus/>
</cp:coreProperties>
</file>