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8" windowWidth="11820" windowHeight="5760" activeTab="0"/>
  </bookViews>
  <sheets>
    <sheet name="2003 Mester" sheetId="1" r:id="rId1"/>
    <sheet name="Munka2" sheetId="2" r:id="rId2"/>
    <sheet name="Munka3" sheetId="3" r:id="rId3"/>
  </sheets>
  <definedNames>
    <definedName name="TABLE" localSheetId="0">'2003 Mester'!$C$4:$H$22</definedName>
  </definedNames>
  <calcPr fullCalcOnLoad="1"/>
</workbook>
</file>

<file path=xl/sharedStrings.xml><?xml version="1.0" encoding="utf-8"?>
<sst xmlns="http://schemas.openxmlformats.org/spreadsheetml/2006/main" count="141" uniqueCount="91">
  <si>
    <t>Bakos András, Martfű</t>
  </si>
  <si>
    <t>Madlena Mihály, Tatabánya</t>
  </si>
  <si>
    <t xml:space="preserve"> </t>
  </si>
  <si>
    <t>Szalmási Attila, Tenk</t>
  </si>
  <si>
    <t>Barna Viktor, Miskolc</t>
  </si>
  <si>
    <t>Gyócsy Géza, Balassagyarmat</t>
  </si>
  <si>
    <t>F.né Nyilasy Éva, Sz.mártonkáta</t>
  </si>
  <si>
    <t>Erdősy István, Székesfehérvár</t>
  </si>
  <si>
    <t>Freud Róbert, Budapest</t>
  </si>
  <si>
    <t>István György, Miskolc</t>
  </si>
  <si>
    <t>Bartha Gyula, Csobánka</t>
  </si>
  <si>
    <t>Mezey László, Debrecen</t>
  </si>
  <si>
    <t>Osvalt László, Budapest</t>
  </si>
  <si>
    <t>Kovács Katalin, Ózd</t>
  </si>
  <si>
    <t>Lovas Julianna, Vértesszőlős</t>
  </si>
  <si>
    <t>Mosonyi Géza, Pécs</t>
  </si>
  <si>
    <t>Hacsek Tamás, Budapest</t>
  </si>
  <si>
    <t>Képes Gáborné, Mátészalka</t>
  </si>
  <si>
    <t>Szalay Dénes, Győr</t>
  </si>
  <si>
    <t>Kövesdi László, Budapest</t>
  </si>
  <si>
    <t>Versenyző</t>
  </si>
  <si>
    <t>Össz.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</si>
  <si>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</si>
  <si>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</si>
  <si>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</si>
  <si>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</si>
  <si>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</si>
  <si>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</si>
  <si>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</si>
  <si>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</si>
  <si>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</si>
  <si>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</si>
  <si>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</si>
  <si>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</si>
  <si>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</si>
  <si>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</si>
  <si>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</si>
  <si>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</si>
  <si>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</si>
  <si>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</si>
  <si>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</si>
  <si>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Molnár Katalin, Mezőtúr</t>
  </si>
  <si>
    <t>2</t>
  </si>
  <si>
    <t>3</t>
  </si>
  <si>
    <t>4</t>
  </si>
  <si>
    <t>5</t>
  </si>
  <si>
    <t>6</t>
  </si>
  <si>
    <t>7</t>
  </si>
  <si>
    <t>8</t>
  </si>
  <si>
    <t>Szilágyiné Tóth Éva, Pécs</t>
  </si>
  <si>
    <t>9</t>
  </si>
  <si>
    <t>10</t>
  </si>
  <si>
    <t>11</t>
  </si>
  <si>
    <t>12</t>
  </si>
  <si>
    <t>13</t>
  </si>
  <si>
    <t>14</t>
  </si>
  <si>
    <t>15</t>
  </si>
  <si>
    <t>Kósa László, Budapest</t>
  </si>
  <si>
    <t>16</t>
  </si>
  <si>
    <t>17</t>
  </si>
  <si>
    <t>18</t>
  </si>
  <si>
    <t>1</t>
  </si>
  <si>
    <t>Nagyváradi Katalin, Budapest</t>
  </si>
  <si>
    <t>V.Tompa Mihály, Szombath.</t>
  </si>
  <si>
    <t>Kaba</t>
  </si>
  <si>
    <t>20.</t>
  </si>
  <si>
    <t>Martfű</t>
  </si>
  <si>
    <t>21.</t>
  </si>
  <si>
    <t>Tatab.</t>
  </si>
  <si>
    <t>Bal.gy.</t>
  </si>
  <si>
    <t>Sz.száll.</t>
  </si>
  <si>
    <t>Kunf.tó</t>
  </si>
  <si>
    <t>Rang-</t>
  </si>
  <si>
    <t>Szh.batta</t>
  </si>
  <si>
    <t>lista</t>
  </si>
  <si>
    <t>pont</t>
  </si>
  <si>
    <t>nev.</t>
  </si>
  <si>
    <t>19</t>
  </si>
  <si>
    <t>Kalocsa</t>
  </si>
  <si>
    <t>13 nev.</t>
  </si>
  <si>
    <t>Gyula</t>
  </si>
  <si>
    <t>B.csaba</t>
  </si>
  <si>
    <t>Dr. Csarnai József, Gyula</t>
  </si>
  <si>
    <t>Erdész István, Szeged</t>
  </si>
  <si>
    <t>Bp. KMO</t>
  </si>
  <si>
    <t>22.</t>
  </si>
  <si>
    <t>Pécs</t>
  </si>
  <si>
    <t>Szeged</t>
  </si>
  <si>
    <t>23.</t>
  </si>
  <si>
    <t xml:space="preserve"> ROE 2003 Mester egyéni bajnokság végeredménye</t>
  </si>
  <si>
    <t>Sz.f.vár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</si>
</sst>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12">
    <font>
      <sz val="10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7"/>
      <name val="Arial CE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 CE"/>
      <family val="2"/>
    </font>
    <font>
      <b/>
      <sz val="10"/>
      <color indexed="55"/>
      <name val="Arial CE"/>
      <family val="2"/>
    </font>
    <font>
      <sz val="8"/>
      <color indexed="2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shrinkToFit="1"/>
    </xf>
    <xf numFmtId="2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 vertical="top" shrinkToFit="1"/>
    </xf>
    <xf numFmtId="2" fontId="3" fillId="4" borderId="3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right" vertical="center" shrinkToFit="1"/>
    </xf>
    <xf numFmtId="0" fontId="3" fillId="4" borderId="5" xfId="0" applyFont="1" applyFill="1" applyBorder="1" applyAlignment="1">
      <alignment horizontal="left" vertical="center" shrinkToFit="1"/>
    </xf>
    <xf numFmtId="49" fontId="3" fillId="4" borderId="4" xfId="0" applyNumberFormat="1" applyFont="1" applyFill="1" applyBorder="1" applyAlignment="1">
      <alignment horizontal="right" vertical="center" shrinkToFit="1"/>
    </xf>
    <xf numFmtId="1" fontId="3" fillId="4" borderId="4" xfId="0" applyNumberFormat="1" applyFont="1" applyFill="1" applyBorder="1" applyAlignment="1">
      <alignment horizontal="right" vertical="center" shrinkToFit="1"/>
    </xf>
    <xf numFmtId="2" fontId="3" fillId="4" borderId="5" xfId="0" applyNumberFormat="1" applyFont="1" applyFill="1" applyBorder="1" applyAlignment="1">
      <alignment horizontal="left" vertical="center" shrinkToFit="1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right" vertical="center"/>
    </xf>
    <xf numFmtId="2" fontId="3" fillId="4" borderId="5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4" borderId="1" xfId="0" applyFont="1" applyFill="1" applyBorder="1" applyAlignment="1">
      <alignment/>
    </xf>
    <xf numFmtId="2" fontId="7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19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shrinkToFit="1"/>
    </xf>
    <xf numFmtId="2" fontId="3" fillId="4" borderId="5" xfId="0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1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2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1" fontId="1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92" zoomScaleNormal="92" workbookViewId="0" topLeftCell="A1">
      <selection activeCell="D30" sqref="D30"/>
    </sheetView>
  </sheetViews>
  <sheetFormatPr defaultColWidth="9.00390625" defaultRowHeight="12.75"/>
  <cols>
    <col min="1" max="1" width="2.50390625" style="73" customWidth="1"/>
    <col min="2" max="2" width="4.50390625" style="3" bestFit="1" customWidth="1"/>
    <col min="3" max="3" width="22.00390625" style="0" bestFit="1" customWidth="1"/>
    <col min="4" max="4" width="4.625" style="7" bestFit="1" customWidth="1"/>
    <col min="5" max="5" width="2.375" style="0" bestFit="1" customWidth="1"/>
    <col min="6" max="6" width="3.50390625" style="0" bestFit="1" customWidth="1"/>
    <col min="7" max="7" width="2.375" style="0" bestFit="1" customWidth="1"/>
    <col min="8" max="8" width="3.50390625" style="0" bestFit="1" customWidth="1"/>
    <col min="9" max="9" width="2.375" style="3" bestFit="1" customWidth="1"/>
    <col min="10" max="10" width="3.50390625" style="4" bestFit="1" customWidth="1"/>
    <col min="11" max="11" width="2.375" style="3" bestFit="1" customWidth="1"/>
    <col min="12" max="12" width="3.50390625" style="4" bestFit="1" customWidth="1"/>
    <col min="13" max="13" width="2.375" style="8" bestFit="1" customWidth="1"/>
    <col min="14" max="14" width="3.50390625" style="0" bestFit="1" customWidth="1"/>
    <col min="15" max="15" width="2.375" style="17" bestFit="1" customWidth="1"/>
    <col min="16" max="16" width="3.50390625" style="18" bestFit="1" customWidth="1"/>
    <col min="17" max="17" width="2.375" style="0" bestFit="1" customWidth="1"/>
    <col min="18" max="18" width="3.50390625" style="0" bestFit="1" customWidth="1"/>
    <col min="19" max="19" width="2.375" style="0" bestFit="1" customWidth="1"/>
    <col min="20" max="20" width="3.50390625" style="0" bestFit="1" customWidth="1"/>
    <col min="21" max="21" width="2.375" style="0" bestFit="1" customWidth="1"/>
    <col min="22" max="22" width="3.50390625" style="0" bestFit="1" customWidth="1"/>
    <col min="23" max="23" width="2.375" style="8" bestFit="1" customWidth="1"/>
    <col min="24" max="24" width="3.50390625" style="8" bestFit="1" customWidth="1"/>
    <col min="25" max="25" width="2.375" style="17" bestFit="1" customWidth="1"/>
    <col min="26" max="26" width="3.50390625" style="18" bestFit="1" customWidth="1"/>
    <col min="27" max="27" width="2.375" style="35" bestFit="1" customWidth="1"/>
    <col min="28" max="28" width="3.50390625" style="36" bestFit="1" customWidth="1"/>
    <col min="29" max="29" width="2.375" style="0" bestFit="1" customWidth="1"/>
    <col min="30" max="30" width="3.50390625" style="0" bestFit="1" customWidth="1"/>
    <col min="31" max="31" width="2.375" style="44" bestFit="1" customWidth="1"/>
    <col min="32" max="32" width="3.50390625" style="44" bestFit="1" customWidth="1"/>
  </cols>
  <sheetData>
    <row r="1" spans="2:30" ht="12.75">
      <c r="B1" s="52" t="s">
        <v>89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Q1" s="37"/>
      <c r="R1" s="37"/>
      <c r="S1" s="37"/>
      <c r="T1" s="37"/>
      <c r="U1" s="37"/>
      <c r="V1" s="37"/>
      <c r="W1" s="38"/>
      <c r="X1" s="38"/>
      <c r="AA1" s="17"/>
      <c r="AB1" s="18"/>
      <c r="AC1" s="37"/>
      <c r="AD1" s="37"/>
    </row>
    <row r="2" spans="2:32" ht="12.75">
      <c r="B2" s="21" t="s">
        <v>72</v>
      </c>
      <c r="C2" s="67" t="s">
        <v>20</v>
      </c>
      <c r="D2" s="22" t="s">
        <v>21</v>
      </c>
      <c r="E2" s="60" t="s">
        <v>68</v>
      </c>
      <c r="F2" s="61"/>
      <c r="G2" s="60" t="s">
        <v>69</v>
      </c>
      <c r="H2" s="61"/>
      <c r="I2" s="70" t="s">
        <v>73</v>
      </c>
      <c r="J2" s="71"/>
      <c r="K2" s="72" t="s">
        <v>64</v>
      </c>
      <c r="L2" s="61"/>
      <c r="M2" s="69" t="s">
        <v>70</v>
      </c>
      <c r="N2" s="61"/>
      <c r="O2" s="69" t="s">
        <v>71</v>
      </c>
      <c r="P2" s="61"/>
      <c r="Q2" s="58" t="s">
        <v>66</v>
      </c>
      <c r="R2" s="59"/>
      <c r="S2" s="65" t="s">
        <v>78</v>
      </c>
      <c r="T2" s="65"/>
      <c r="U2" s="64" t="s">
        <v>80</v>
      </c>
      <c r="V2" s="64"/>
      <c r="W2" s="65" t="s">
        <v>81</v>
      </c>
      <c r="X2" s="65"/>
      <c r="Y2" s="62" t="s">
        <v>84</v>
      </c>
      <c r="Z2" s="63"/>
      <c r="AA2" s="55" t="s">
        <v>86</v>
      </c>
      <c r="AB2" s="56"/>
      <c r="AC2" s="55" t="s">
        <v>87</v>
      </c>
      <c r="AD2" s="56"/>
      <c r="AE2" s="66" t="s">
        <v>90</v>
      </c>
      <c r="AF2" s="66"/>
    </row>
    <row r="3" spans="2:32" ht="12.75">
      <c r="B3" s="23" t="s">
        <v>74</v>
      </c>
      <c r="C3" s="68"/>
      <c r="D3" s="24" t="s">
        <v>75</v>
      </c>
      <c r="E3" s="25">
        <v>15</v>
      </c>
      <c r="F3" s="26" t="s">
        <v>76</v>
      </c>
      <c r="G3" s="25">
        <v>14</v>
      </c>
      <c r="H3" s="26" t="s">
        <v>76</v>
      </c>
      <c r="I3" s="27" t="s">
        <v>77</v>
      </c>
      <c r="J3" s="26" t="s">
        <v>76</v>
      </c>
      <c r="K3" s="27" t="s">
        <v>59</v>
      </c>
      <c r="L3" s="26" t="s">
        <v>76</v>
      </c>
      <c r="M3" s="28">
        <v>12</v>
      </c>
      <c r="N3" s="26" t="s">
        <v>76</v>
      </c>
      <c r="O3" s="28">
        <v>11</v>
      </c>
      <c r="P3" s="26" t="s">
        <v>76</v>
      </c>
      <c r="Q3" s="28">
        <v>12</v>
      </c>
      <c r="R3" s="29" t="s">
        <v>76</v>
      </c>
      <c r="S3" s="57" t="s">
        <v>79</v>
      </c>
      <c r="T3" s="57"/>
      <c r="U3" s="31">
        <v>17</v>
      </c>
      <c r="V3" s="32" t="s">
        <v>76</v>
      </c>
      <c r="W3" s="33">
        <v>16</v>
      </c>
      <c r="X3" s="34" t="s">
        <v>76</v>
      </c>
      <c r="Y3" s="33">
        <v>22</v>
      </c>
      <c r="Z3" s="34" t="s">
        <v>76</v>
      </c>
      <c r="AA3" s="33">
        <v>18</v>
      </c>
      <c r="AB3" s="34" t="s">
        <v>76</v>
      </c>
      <c r="AC3" s="33">
        <v>14</v>
      </c>
      <c r="AD3" s="34" t="s">
        <v>76</v>
      </c>
      <c r="AE3" s="45">
        <v>17</v>
      </c>
      <c r="AF3" s="45" t="s">
        <v>76</v>
      </c>
    </row>
    <row r="4" spans="1:32" ht="12.75">
      <c r="A4" s="73">
        <v>13</v>
      </c>
      <c r="B4" s="39" t="s">
        <v>22</v>
      </c>
      <c r="C4" s="40" t="s">
        <v>0</v>
      </c>
      <c r="D4" s="46">
        <f>F4+H4+J4+L4+N4+P4+R4+V4+X4+Z4+AB4+AD4+AF4</f>
        <v>9.608420125626006</v>
      </c>
      <c r="E4" s="11">
        <v>12</v>
      </c>
      <c r="F4" s="1">
        <v>0.27</v>
      </c>
      <c r="G4" s="11">
        <v>1</v>
      </c>
      <c r="H4" s="1">
        <v>1</v>
      </c>
      <c r="I4" s="5" t="s">
        <v>45</v>
      </c>
      <c r="J4" s="6">
        <v>0.79</v>
      </c>
      <c r="K4" s="5" t="s">
        <v>61</v>
      </c>
      <c r="L4" s="6">
        <v>1</v>
      </c>
      <c r="M4" s="9" t="s">
        <v>44</v>
      </c>
      <c r="N4" s="6">
        <f>9/12</f>
        <v>0.75</v>
      </c>
      <c r="O4" s="19">
        <v>2</v>
      </c>
      <c r="P4" s="6">
        <f>10/11</f>
        <v>0.9090909090909091</v>
      </c>
      <c r="Q4" s="20">
        <v>5</v>
      </c>
      <c r="R4" s="6">
        <f>8/12</f>
        <v>0.6666666666666666</v>
      </c>
      <c r="S4" s="19"/>
      <c r="T4" s="30"/>
      <c r="U4" s="19">
        <v>5</v>
      </c>
      <c r="V4" s="6">
        <f>13/17</f>
        <v>0.7647058823529411</v>
      </c>
      <c r="W4" s="19">
        <v>2</v>
      </c>
      <c r="X4" s="6">
        <f>15/16</f>
        <v>0.9375</v>
      </c>
      <c r="Y4" s="19">
        <v>7</v>
      </c>
      <c r="Z4" s="6">
        <f>16/22</f>
        <v>0.7272727272727273</v>
      </c>
      <c r="AA4" s="19">
        <v>11</v>
      </c>
      <c r="AB4" s="6">
        <f>8/18</f>
        <v>0.4444444444444444</v>
      </c>
      <c r="AC4" s="19">
        <v>6</v>
      </c>
      <c r="AD4" s="6">
        <v>0.6428571428571429</v>
      </c>
      <c r="AE4" s="19">
        <v>6</v>
      </c>
      <c r="AF4" s="6">
        <v>0.7058823529411765</v>
      </c>
    </row>
    <row r="5" spans="1:32" ht="12.75">
      <c r="A5" s="73">
        <v>14</v>
      </c>
      <c r="B5" s="39" t="s">
        <v>23</v>
      </c>
      <c r="C5" s="40" t="s">
        <v>16</v>
      </c>
      <c r="D5" s="46">
        <f>F5+H5+J5+L5+N5+P5+R5+T5+V5+X5+Z5+AB5+AD5+AF5</f>
        <v>9.512066985302281</v>
      </c>
      <c r="E5" s="11">
        <v>5</v>
      </c>
      <c r="F5" s="1">
        <v>0.73</v>
      </c>
      <c r="G5" s="11">
        <v>11</v>
      </c>
      <c r="H5" s="1">
        <v>0.29</v>
      </c>
      <c r="I5" s="5" t="s">
        <v>54</v>
      </c>
      <c r="J5" s="6">
        <v>0.37</v>
      </c>
      <c r="K5" s="5" t="s">
        <v>53</v>
      </c>
      <c r="L5" s="6">
        <v>0.35</v>
      </c>
      <c r="M5" s="9" t="s">
        <v>46</v>
      </c>
      <c r="N5" s="6">
        <f>7/12</f>
        <v>0.5833333333333334</v>
      </c>
      <c r="O5" s="19">
        <v>5</v>
      </c>
      <c r="P5" s="6">
        <f>7/11</f>
        <v>0.6363636363636364</v>
      </c>
      <c r="Q5" s="20">
        <v>4</v>
      </c>
      <c r="R5" s="6">
        <f>9/12</f>
        <v>0.75</v>
      </c>
      <c r="S5" s="19">
        <v>6</v>
      </c>
      <c r="T5" s="6">
        <f>8/13</f>
        <v>0.6153846153846154</v>
      </c>
      <c r="U5" s="19">
        <v>2</v>
      </c>
      <c r="V5" s="6">
        <f>16/17</f>
        <v>0.9411764705882353</v>
      </c>
      <c r="W5" s="19">
        <v>3</v>
      </c>
      <c r="X5" s="6">
        <f>14/16</f>
        <v>0.875</v>
      </c>
      <c r="Y5" s="19">
        <v>3</v>
      </c>
      <c r="Z5" s="6">
        <f>20/22</f>
        <v>0.9090909090909091</v>
      </c>
      <c r="AA5" s="19">
        <v>6</v>
      </c>
      <c r="AB5" s="6">
        <f>13/18</f>
        <v>0.7222222222222222</v>
      </c>
      <c r="AC5" s="19">
        <v>3</v>
      </c>
      <c r="AD5" s="6">
        <v>0.8571428571428571</v>
      </c>
      <c r="AE5" s="19">
        <v>3</v>
      </c>
      <c r="AF5" s="6">
        <v>0.8823529411764706</v>
      </c>
    </row>
    <row r="6" spans="1:32" ht="12.75">
      <c r="A6" s="73">
        <v>11</v>
      </c>
      <c r="B6" s="39" t="s">
        <v>24</v>
      </c>
      <c r="C6" s="41" t="s">
        <v>10</v>
      </c>
      <c r="D6" s="46">
        <f>F6+H6+J6+L6+N6+P6+T6+V6+X6+Z6+AB6</f>
        <v>8.70188674071027</v>
      </c>
      <c r="E6" s="11">
        <v>3</v>
      </c>
      <c r="F6" s="1">
        <v>0.87</v>
      </c>
      <c r="G6" s="11">
        <v>5</v>
      </c>
      <c r="H6" s="1">
        <v>0.71</v>
      </c>
      <c r="I6" s="5" t="s">
        <v>47</v>
      </c>
      <c r="J6" s="6">
        <v>0.68</v>
      </c>
      <c r="K6" s="5" t="s">
        <v>45</v>
      </c>
      <c r="L6" s="6">
        <v>0.76</v>
      </c>
      <c r="M6" s="9" t="s">
        <v>61</v>
      </c>
      <c r="N6" s="6">
        <f>12/12</f>
        <v>1</v>
      </c>
      <c r="O6" s="19">
        <v>1</v>
      </c>
      <c r="P6" s="6">
        <f>11/11</f>
        <v>1</v>
      </c>
      <c r="Q6" s="20"/>
      <c r="R6" s="6"/>
      <c r="S6" s="19">
        <v>4</v>
      </c>
      <c r="T6" s="6">
        <f>10/13</f>
        <v>0.7692307692307693</v>
      </c>
      <c r="U6" s="19">
        <v>3</v>
      </c>
      <c r="V6" s="6">
        <f>15/17</f>
        <v>0.8823529411764706</v>
      </c>
      <c r="W6" s="19">
        <v>1</v>
      </c>
      <c r="X6" s="6">
        <f>16/16</f>
        <v>1</v>
      </c>
      <c r="Y6" s="19">
        <v>4</v>
      </c>
      <c r="Z6" s="6">
        <f>19/22</f>
        <v>0.8636363636363636</v>
      </c>
      <c r="AA6" s="19">
        <v>16</v>
      </c>
      <c r="AB6" s="6">
        <f>3/18</f>
        <v>0.16666666666666666</v>
      </c>
      <c r="AC6" s="19"/>
      <c r="AD6" s="6"/>
      <c r="AE6" s="19"/>
      <c r="AF6" s="6"/>
    </row>
    <row r="7" spans="1:32" ht="12.75">
      <c r="A7" s="73">
        <v>11</v>
      </c>
      <c r="B7" s="39" t="s">
        <v>25</v>
      </c>
      <c r="C7" s="40" t="s">
        <v>11</v>
      </c>
      <c r="D7" s="46">
        <f>F7+H7+L7+N7+P7+R7+V7+X7+Z7+AB7+AD7+AF7</f>
        <v>7.571899881164589</v>
      </c>
      <c r="E7" s="12" t="s">
        <v>2</v>
      </c>
      <c r="F7" s="2"/>
      <c r="G7" s="11">
        <v>6</v>
      </c>
      <c r="H7" s="1">
        <v>0.64</v>
      </c>
      <c r="I7" s="5"/>
      <c r="J7" s="6"/>
      <c r="K7" s="5" t="s">
        <v>47</v>
      </c>
      <c r="L7" s="6">
        <v>0.65</v>
      </c>
      <c r="M7" s="9" t="s">
        <v>43</v>
      </c>
      <c r="N7" s="6">
        <f>10/12</f>
        <v>0.8333333333333334</v>
      </c>
      <c r="O7" s="19">
        <v>4</v>
      </c>
      <c r="P7" s="6">
        <f>8/11</f>
        <v>0.7272727272727273</v>
      </c>
      <c r="Q7" s="20">
        <v>12</v>
      </c>
      <c r="R7" s="6">
        <f>1/12</f>
        <v>0.08333333333333333</v>
      </c>
      <c r="S7" s="19"/>
      <c r="T7" s="30"/>
      <c r="U7" s="19">
        <v>6</v>
      </c>
      <c r="V7" s="6">
        <f>12/17</f>
        <v>0.7058823529411765</v>
      </c>
      <c r="W7" s="19">
        <v>8</v>
      </c>
      <c r="X7" s="6">
        <f>9/16</f>
        <v>0.5625</v>
      </c>
      <c r="Y7" s="19">
        <v>2</v>
      </c>
      <c r="Z7" s="6">
        <f>21/22</f>
        <v>0.9545454545454546</v>
      </c>
      <c r="AA7" s="19">
        <v>2</v>
      </c>
      <c r="AB7" s="6">
        <f>17/18</f>
        <v>0.9444444444444444</v>
      </c>
      <c r="AC7" s="19">
        <v>1</v>
      </c>
      <c r="AD7" s="6">
        <v>1</v>
      </c>
      <c r="AE7" s="19">
        <v>10</v>
      </c>
      <c r="AF7" s="6">
        <v>0.47058823529411764</v>
      </c>
    </row>
    <row r="8" spans="1:32" ht="12.75">
      <c r="A8" s="73">
        <v>10</v>
      </c>
      <c r="B8" s="39" t="s">
        <v>26</v>
      </c>
      <c r="C8" s="40" t="s">
        <v>1</v>
      </c>
      <c r="D8" s="46">
        <f>F8+H8+J8+N8+P8+R8+T8+V8+X8+Z8+AF8</f>
        <v>6.804085767174003</v>
      </c>
      <c r="E8" s="12" t="s">
        <v>2</v>
      </c>
      <c r="F8" s="2"/>
      <c r="G8" s="11">
        <v>2</v>
      </c>
      <c r="H8" s="1">
        <v>0.93</v>
      </c>
      <c r="I8" s="5" t="s">
        <v>43</v>
      </c>
      <c r="J8" s="6">
        <v>0.89</v>
      </c>
      <c r="K8" s="5"/>
      <c r="L8" s="6"/>
      <c r="M8" s="9" t="s">
        <v>42</v>
      </c>
      <c r="N8" s="6">
        <f>11/12</f>
        <v>0.9166666666666666</v>
      </c>
      <c r="O8" s="19">
        <v>8</v>
      </c>
      <c r="P8" s="6">
        <f>4/11</f>
        <v>0.36363636363636365</v>
      </c>
      <c r="Q8" s="20">
        <v>6</v>
      </c>
      <c r="R8" s="6">
        <f>7/12</f>
        <v>0.5833333333333334</v>
      </c>
      <c r="S8" s="19">
        <v>5</v>
      </c>
      <c r="T8" s="6">
        <f>9/13</f>
        <v>0.6923076923076923</v>
      </c>
      <c r="U8" s="19">
        <v>7</v>
      </c>
      <c r="V8" s="6">
        <f>11/17</f>
        <v>0.6470588235294118</v>
      </c>
      <c r="W8" s="19">
        <v>6</v>
      </c>
      <c r="X8" s="6">
        <f>11/16</f>
        <v>0.6875</v>
      </c>
      <c r="Y8" s="19">
        <v>8</v>
      </c>
      <c r="Z8" s="6">
        <f>15/22</f>
        <v>0.6818181818181818</v>
      </c>
      <c r="AA8" s="19"/>
      <c r="AB8" s="6"/>
      <c r="AC8" s="19"/>
      <c r="AD8" s="6"/>
      <c r="AE8" s="19">
        <v>11</v>
      </c>
      <c r="AF8" s="6">
        <v>0.4117647058823529</v>
      </c>
    </row>
    <row r="9" spans="1:32" ht="12.75">
      <c r="A9" s="73">
        <v>12</v>
      </c>
      <c r="B9" s="39" t="s">
        <v>27</v>
      </c>
      <c r="C9" s="10" t="s">
        <v>49</v>
      </c>
      <c r="D9" s="47">
        <f>J9+L9+N9+P9+R9+T9+V9+X9+Z9+AB9+AD9+AF9</f>
        <v>6.513689317218729</v>
      </c>
      <c r="E9" s="13"/>
      <c r="F9" s="14"/>
      <c r="G9" s="13"/>
      <c r="H9" s="14"/>
      <c r="I9" s="5" t="s">
        <v>50</v>
      </c>
      <c r="J9" s="6">
        <v>0.58</v>
      </c>
      <c r="K9" s="5" t="s">
        <v>42</v>
      </c>
      <c r="L9" s="6">
        <v>0.94</v>
      </c>
      <c r="M9" s="9" t="s">
        <v>47</v>
      </c>
      <c r="N9" s="6">
        <f>6/12</f>
        <v>0.5</v>
      </c>
      <c r="O9" s="19">
        <v>3</v>
      </c>
      <c r="P9" s="6">
        <f>9/11</f>
        <v>0.8181818181818182</v>
      </c>
      <c r="Q9" s="20">
        <v>8</v>
      </c>
      <c r="R9" s="6">
        <f>5/12</f>
        <v>0.4166666666666667</v>
      </c>
      <c r="S9" s="19">
        <v>9</v>
      </c>
      <c r="T9" s="6">
        <f>5/13</f>
        <v>0.38461538461538464</v>
      </c>
      <c r="U9" s="19">
        <v>8</v>
      </c>
      <c r="V9" s="6">
        <f>10/17</f>
        <v>0.5882352941176471</v>
      </c>
      <c r="W9" s="19">
        <v>13</v>
      </c>
      <c r="X9" s="6">
        <f>4/16</f>
        <v>0.25</v>
      </c>
      <c r="Y9" s="19">
        <v>9</v>
      </c>
      <c r="Z9" s="6">
        <f>14/22</f>
        <v>0.6363636363636364</v>
      </c>
      <c r="AA9" s="19">
        <v>14</v>
      </c>
      <c r="AB9" s="6">
        <f>5/18</f>
        <v>0.2777777777777778</v>
      </c>
      <c r="AC9" s="19">
        <v>10</v>
      </c>
      <c r="AD9" s="6">
        <v>0.35714285714285715</v>
      </c>
      <c r="AE9" s="19">
        <v>5</v>
      </c>
      <c r="AF9" s="6">
        <v>0.7647058823529411</v>
      </c>
    </row>
    <row r="10" spans="1:32" ht="12.75">
      <c r="A10" s="73">
        <v>13</v>
      </c>
      <c r="B10" s="39" t="s">
        <v>28</v>
      </c>
      <c r="C10" s="40" t="s">
        <v>12</v>
      </c>
      <c r="D10" s="46">
        <f>F10+H10+L10+N10+P10+R10+V10+X10+Z10+AB10+AD10+AF10</f>
        <v>6.395572319837026</v>
      </c>
      <c r="E10" s="11">
        <v>6</v>
      </c>
      <c r="F10" s="1">
        <v>0.67</v>
      </c>
      <c r="G10" s="11">
        <v>7</v>
      </c>
      <c r="H10" s="1">
        <v>0.57</v>
      </c>
      <c r="I10" s="5"/>
      <c r="J10" s="6"/>
      <c r="K10" s="5" t="s">
        <v>59</v>
      </c>
      <c r="L10" s="6">
        <v>0.06</v>
      </c>
      <c r="M10" s="9" t="s">
        <v>45</v>
      </c>
      <c r="N10" s="6">
        <f>8/12</f>
        <v>0.6666666666666666</v>
      </c>
      <c r="O10" s="19">
        <v>7</v>
      </c>
      <c r="P10" s="6">
        <f>5/11</f>
        <v>0.45454545454545453</v>
      </c>
      <c r="Q10" s="20">
        <v>2</v>
      </c>
      <c r="R10" s="6">
        <f>11/12</f>
        <v>0.9166666666666666</v>
      </c>
      <c r="S10" s="19"/>
      <c r="T10" s="30"/>
      <c r="U10" s="19">
        <v>12</v>
      </c>
      <c r="V10" s="6">
        <f>6/17</f>
        <v>0.35294117647058826</v>
      </c>
      <c r="W10" s="19">
        <v>10</v>
      </c>
      <c r="X10" s="6">
        <f>7/16</f>
        <v>0.4375</v>
      </c>
      <c r="Y10" s="19">
        <v>19</v>
      </c>
      <c r="Z10" s="6">
        <f>4/22</f>
        <v>0.18181818181818182</v>
      </c>
      <c r="AA10" s="19">
        <v>13</v>
      </c>
      <c r="AB10" s="6">
        <f>6/18</f>
        <v>0.3333333333333333</v>
      </c>
      <c r="AC10" s="19">
        <v>2</v>
      </c>
      <c r="AD10" s="6">
        <v>0.9285714285714286</v>
      </c>
      <c r="AE10" s="19">
        <v>4</v>
      </c>
      <c r="AF10" s="6">
        <v>0.8235294117647058</v>
      </c>
    </row>
    <row r="11" spans="1:32" ht="12.75">
      <c r="A11" s="73">
        <v>12</v>
      </c>
      <c r="B11" s="39" t="s">
        <v>29</v>
      </c>
      <c r="C11" s="40" t="s">
        <v>14</v>
      </c>
      <c r="D11" s="46">
        <f>F11+H11+J11+L11+R11+T11+V11+X11+Z11+AB11+AD11+AF11</f>
        <v>5.929929629194335</v>
      </c>
      <c r="E11" s="11">
        <v>9</v>
      </c>
      <c r="F11" s="1">
        <v>0.47</v>
      </c>
      <c r="G11" s="11">
        <v>9</v>
      </c>
      <c r="H11" s="1">
        <v>0.43</v>
      </c>
      <c r="I11" s="5" t="s">
        <v>52</v>
      </c>
      <c r="J11" s="6">
        <v>0.47</v>
      </c>
      <c r="K11" s="5" t="s">
        <v>50</v>
      </c>
      <c r="L11" s="6">
        <v>0.53</v>
      </c>
      <c r="M11" s="9"/>
      <c r="N11" s="6"/>
      <c r="O11" s="19"/>
      <c r="P11" s="6"/>
      <c r="Q11" s="20">
        <v>7</v>
      </c>
      <c r="R11" s="6">
        <f>6/12</f>
        <v>0.5</v>
      </c>
      <c r="S11" s="19">
        <v>3</v>
      </c>
      <c r="T11" s="6">
        <f>11/13</f>
        <v>0.8461538461538461</v>
      </c>
      <c r="U11" s="19">
        <v>9</v>
      </c>
      <c r="V11" s="6">
        <f>9/17</f>
        <v>0.5294117647058824</v>
      </c>
      <c r="W11" s="19">
        <v>12</v>
      </c>
      <c r="X11" s="6">
        <f>5/16</f>
        <v>0.3125</v>
      </c>
      <c r="Y11" s="19">
        <v>14</v>
      </c>
      <c r="Z11" s="6">
        <f>9/22</f>
        <v>0.4090909090909091</v>
      </c>
      <c r="AA11" s="19">
        <v>10</v>
      </c>
      <c r="AB11" s="6">
        <f>9/18</f>
        <v>0.5</v>
      </c>
      <c r="AC11" s="19">
        <v>11</v>
      </c>
      <c r="AD11" s="6">
        <v>0.2857142857142857</v>
      </c>
      <c r="AE11" s="19">
        <v>7</v>
      </c>
      <c r="AF11" s="6">
        <v>0.6470588235294118</v>
      </c>
    </row>
    <row r="12" spans="1:32" ht="12.75">
      <c r="A12" s="73">
        <v>6</v>
      </c>
      <c r="B12" s="39" t="s">
        <v>30</v>
      </c>
      <c r="C12" s="40" t="s">
        <v>5</v>
      </c>
      <c r="D12" s="46">
        <f>F12+H12+J12+V12+Z12+AB12+AF12</f>
        <v>5.302085561497327</v>
      </c>
      <c r="E12" s="11">
        <v>2</v>
      </c>
      <c r="F12" s="1">
        <v>0.93</v>
      </c>
      <c r="G12" s="12" t="s">
        <v>2</v>
      </c>
      <c r="H12" s="2"/>
      <c r="I12" s="5" t="s">
        <v>44</v>
      </c>
      <c r="J12" s="6">
        <v>0.84</v>
      </c>
      <c r="K12" s="5"/>
      <c r="L12" s="6"/>
      <c r="M12" s="9"/>
      <c r="N12" s="6"/>
      <c r="O12" s="19"/>
      <c r="P12" s="6"/>
      <c r="Q12" s="20"/>
      <c r="R12" s="6"/>
      <c r="S12" s="19"/>
      <c r="T12" s="30"/>
      <c r="U12" s="19">
        <v>1</v>
      </c>
      <c r="V12" s="6">
        <f>17/17</f>
        <v>1</v>
      </c>
      <c r="W12" s="19"/>
      <c r="X12" s="6"/>
      <c r="Y12" s="19">
        <v>10</v>
      </c>
      <c r="Z12" s="6">
        <f>13/22</f>
        <v>0.5909090909090909</v>
      </c>
      <c r="AA12" s="19">
        <v>1</v>
      </c>
      <c r="AB12" s="6">
        <f>18/18</f>
        <v>1</v>
      </c>
      <c r="AC12" s="19"/>
      <c r="AD12" s="6"/>
      <c r="AE12" s="19">
        <v>2</v>
      </c>
      <c r="AF12" s="6">
        <v>0.9411764705882353</v>
      </c>
    </row>
    <row r="13" spans="1:32" ht="12.75">
      <c r="A13" s="73">
        <v>6</v>
      </c>
      <c r="B13" s="39" t="s">
        <v>31</v>
      </c>
      <c r="C13" s="40" t="s">
        <v>4</v>
      </c>
      <c r="D13" s="46">
        <f>F13+H13+J13+L13+T13+Z13+AF13</f>
        <v>4.97034965034965</v>
      </c>
      <c r="E13" s="11">
        <v>1</v>
      </c>
      <c r="F13" s="1">
        <v>1</v>
      </c>
      <c r="G13" s="12" t="s">
        <v>2</v>
      </c>
      <c r="H13" s="2"/>
      <c r="I13" s="5">
        <v>1</v>
      </c>
      <c r="J13" s="6">
        <v>1</v>
      </c>
      <c r="K13" s="5" t="s">
        <v>44</v>
      </c>
      <c r="L13" s="6">
        <v>0.82</v>
      </c>
      <c r="M13" s="9"/>
      <c r="N13" s="6"/>
      <c r="O13" s="19"/>
      <c r="P13" s="6"/>
      <c r="Q13" s="20"/>
      <c r="R13" s="6"/>
      <c r="S13" s="19">
        <v>2</v>
      </c>
      <c r="T13" s="6">
        <f>12/13</f>
        <v>0.9230769230769231</v>
      </c>
      <c r="U13" s="19"/>
      <c r="V13" s="6"/>
      <c r="W13" s="19"/>
      <c r="X13" s="6"/>
      <c r="Y13" s="19">
        <v>18</v>
      </c>
      <c r="Z13" s="6">
        <f>5/22</f>
        <v>0.22727272727272727</v>
      </c>
      <c r="AA13" s="19"/>
      <c r="AB13" s="6"/>
      <c r="AC13" s="19"/>
      <c r="AD13" s="6"/>
      <c r="AE13" s="19">
        <v>1</v>
      </c>
      <c r="AF13" s="6">
        <v>1</v>
      </c>
    </row>
    <row r="14" spans="1:32" ht="12.75">
      <c r="A14" s="73">
        <v>7</v>
      </c>
      <c r="B14" s="39" t="s">
        <v>32</v>
      </c>
      <c r="C14" s="40" t="s">
        <v>13</v>
      </c>
      <c r="D14" s="46">
        <f>F14+H14+J14+L14+Z14+AB14+AD14+AF14</f>
        <v>4.81140989729225</v>
      </c>
      <c r="E14" s="12" t="s">
        <v>2</v>
      </c>
      <c r="F14" s="2"/>
      <c r="G14" s="11">
        <v>8</v>
      </c>
      <c r="H14" s="1">
        <v>0.5</v>
      </c>
      <c r="I14" s="5" t="s">
        <v>46</v>
      </c>
      <c r="J14" s="6">
        <v>0.74</v>
      </c>
      <c r="K14" s="5" t="s">
        <v>43</v>
      </c>
      <c r="L14" s="6">
        <v>0.88</v>
      </c>
      <c r="M14" s="9"/>
      <c r="N14" s="6"/>
      <c r="O14" s="19"/>
      <c r="P14" s="6"/>
      <c r="Q14" s="20"/>
      <c r="R14" s="6"/>
      <c r="S14" s="19"/>
      <c r="T14" s="30"/>
      <c r="U14" s="19"/>
      <c r="V14" s="6"/>
      <c r="W14" s="19"/>
      <c r="X14" s="6"/>
      <c r="Y14" s="19">
        <v>1</v>
      </c>
      <c r="Z14" s="6">
        <f>22/22</f>
        <v>1</v>
      </c>
      <c r="AA14" s="19">
        <v>12</v>
      </c>
      <c r="AB14" s="6">
        <f>7/18</f>
        <v>0.3888888888888889</v>
      </c>
      <c r="AC14" s="19">
        <v>5</v>
      </c>
      <c r="AD14" s="6">
        <v>0.7142857142857143</v>
      </c>
      <c r="AE14" s="19">
        <v>8</v>
      </c>
      <c r="AF14" s="6">
        <v>0.5882352941176471</v>
      </c>
    </row>
    <row r="15" spans="1:32" ht="12.75">
      <c r="A15" s="73">
        <v>7</v>
      </c>
      <c r="B15" s="39" t="s">
        <v>33</v>
      </c>
      <c r="C15" s="40" t="s">
        <v>9</v>
      </c>
      <c r="D15" s="46">
        <f>F15+H15+J15+N15+P15+Z15+AB15</f>
        <v>4.788181818181818</v>
      </c>
      <c r="E15" s="11">
        <v>4</v>
      </c>
      <c r="F15" s="1">
        <v>0.8</v>
      </c>
      <c r="G15" s="11">
        <v>4</v>
      </c>
      <c r="H15" s="1">
        <v>0.79</v>
      </c>
      <c r="I15" s="5" t="s">
        <v>48</v>
      </c>
      <c r="J15" s="6">
        <v>0.63</v>
      </c>
      <c r="K15" s="5"/>
      <c r="L15" s="6"/>
      <c r="M15" s="9" t="s">
        <v>48</v>
      </c>
      <c r="N15" s="6">
        <f>5/12</f>
        <v>0.4166666666666667</v>
      </c>
      <c r="O15" s="19">
        <v>6</v>
      </c>
      <c r="P15" s="6">
        <f>6/11</f>
        <v>0.5454545454545454</v>
      </c>
      <c r="Q15" s="20"/>
      <c r="R15" s="6"/>
      <c r="S15" s="19"/>
      <c r="T15" s="30"/>
      <c r="U15" s="19"/>
      <c r="V15" s="6"/>
      <c r="W15" s="19"/>
      <c r="X15" s="6"/>
      <c r="Y15" s="19">
        <v>6</v>
      </c>
      <c r="Z15" s="6">
        <f>17/22</f>
        <v>0.7727272727272727</v>
      </c>
      <c r="AA15" s="19">
        <v>4</v>
      </c>
      <c r="AB15" s="6">
        <f>15/18</f>
        <v>0.8333333333333334</v>
      </c>
      <c r="AC15" s="19"/>
      <c r="AD15" s="6"/>
      <c r="AE15" s="19"/>
      <c r="AF15" s="6"/>
    </row>
    <row r="16" spans="1:32" ht="12.75">
      <c r="A16" s="73">
        <v>9</v>
      </c>
      <c r="B16" s="39" t="s">
        <v>34</v>
      </c>
      <c r="C16" s="10" t="s">
        <v>63</v>
      </c>
      <c r="D16" s="47">
        <f>L16+N16+P16+T16+V16+X16+AB16+AD16+AF16</f>
        <v>4.492726032137797</v>
      </c>
      <c r="E16" s="13"/>
      <c r="F16" s="14"/>
      <c r="G16" s="13"/>
      <c r="H16" s="14"/>
      <c r="I16" s="15"/>
      <c r="J16" s="16"/>
      <c r="K16" s="5" t="s">
        <v>55</v>
      </c>
      <c r="L16" s="6">
        <v>0.24</v>
      </c>
      <c r="M16" s="9" t="s">
        <v>52</v>
      </c>
      <c r="N16" s="6">
        <f>2/12</f>
        <v>0.16666666666666666</v>
      </c>
      <c r="O16" s="19">
        <v>10</v>
      </c>
      <c r="P16" s="6">
        <f>2/11</f>
        <v>0.18181818181818182</v>
      </c>
      <c r="Q16" s="20"/>
      <c r="R16" s="6"/>
      <c r="S16" s="19">
        <v>7</v>
      </c>
      <c r="T16" s="6">
        <f>7/13</f>
        <v>0.5384615384615384</v>
      </c>
      <c r="U16" s="19">
        <v>4</v>
      </c>
      <c r="V16" s="6">
        <f>14/17</f>
        <v>0.8235294117647058</v>
      </c>
      <c r="W16" s="19">
        <v>5</v>
      </c>
      <c r="X16" s="6">
        <f>12/16</f>
        <v>0.75</v>
      </c>
      <c r="Y16" s="19"/>
      <c r="Z16" s="6"/>
      <c r="AA16" s="19">
        <v>3</v>
      </c>
      <c r="AB16" s="6">
        <f>16/18</f>
        <v>0.8888888888888888</v>
      </c>
      <c r="AC16" s="19">
        <v>4</v>
      </c>
      <c r="AD16" s="6">
        <v>0.7857142857142857</v>
      </c>
      <c r="AE16" s="19">
        <v>16</v>
      </c>
      <c r="AF16" s="6">
        <v>0.11764705882352941</v>
      </c>
    </row>
    <row r="17" spans="1:32" ht="12.75">
      <c r="A17" s="73">
        <v>8</v>
      </c>
      <c r="B17" s="39" t="s">
        <v>35</v>
      </c>
      <c r="C17" s="10" t="s">
        <v>41</v>
      </c>
      <c r="D17" s="47">
        <f>J17+L17+R17+V17+X17+Z17+AD17+AF17</f>
        <v>4.480189712248536</v>
      </c>
      <c r="E17" s="13"/>
      <c r="F17" s="14"/>
      <c r="G17" s="13"/>
      <c r="H17" s="14"/>
      <c r="I17" s="5" t="s">
        <v>42</v>
      </c>
      <c r="J17" s="6">
        <v>0.95</v>
      </c>
      <c r="K17" s="5" t="s">
        <v>48</v>
      </c>
      <c r="L17" s="6">
        <v>0.59</v>
      </c>
      <c r="M17" s="9"/>
      <c r="N17" s="6"/>
      <c r="O17" s="19"/>
      <c r="P17" s="6"/>
      <c r="Q17" s="20">
        <v>3</v>
      </c>
      <c r="R17" s="6">
        <f>10/12</f>
        <v>0.8333333333333334</v>
      </c>
      <c r="S17" s="19"/>
      <c r="T17" s="30"/>
      <c r="U17" s="19">
        <v>11</v>
      </c>
      <c r="V17" s="6">
        <f>7/17</f>
        <v>0.4117647058823529</v>
      </c>
      <c r="W17" s="19">
        <v>11</v>
      </c>
      <c r="X17" s="6">
        <f>6/16</f>
        <v>0.375</v>
      </c>
      <c r="Y17" s="19">
        <v>13</v>
      </c>
      <c r="Z17" s="6">
        <f>10/22</f>
        <v>0.45454545454545453</v>
      </c>
      <c r="AA17" s="19"/>
      <c r="AB17" s="6"/>
      <c r="AC17" s="19">
        <v>7</v>
      </c>
      <c r="AD17" s="6">
        <v>0.5714285714285714</v>
      </c>
      <c r="AE17" s="19">
        <v>13</v>
      </c>
      <c r="AF17" s="6">
        <v>0.29411764705882354</v>
      </c>
    </row>
    <row r="18" spans="1:32" ht="12.75">
      <c r="A18" s="73">
        <v>11</v>
      </c>
      <c r="B18" s="39" t="s">
        <v>36</v>
      </c>
      <c r="C18" s="40" t="s">
        <v>15</v>
      </c>
      <c r="D18" s="46">
        <f>F18+H18+J18+L18+T18+V18+X18+Z18+AB18+AD18+AF18</f>
        <v>4.389774424921484</v>
      </c>
      <c r="E18" s="11">
        <v>8</v>
      </c>
      <c r="F18" s="1">
        <v>0.53</v>
      </c>
      <c r="G18" s="11">
        <v>10</v>
      </c>
      <c r="H18" s="1">
        <v>0.36</v>
      </c>
      <c r="I18" s="5" t="s">
        <v>53</v>
      </c>
      <c r="J18" s="6">
        <v>0.42</v>
      </c>
      <c r="K18" s="5" t="s">
        <v>46</v>
      </c>
      <c r="L18" s="6">
        <v>0.71</v>
      </c>
      <c r="M18" s="9"/>
      <c r="N18" s="6"/>
      <c r="O18" s="19"/>
      <c r="P18" s="6"/>
      <c r="Q18" s="20"/>
      <c r="R18" s="6"/>
      <c r="S18" s="19">
        <v>1</v>
      </c>
      <c r="T18" s="6">
        <f>13/13</f>
        <v>1</v>
      </c>
      <c r="U18" s="19">
        <v>14</v>
      </c>
      <c r="V18" s="6">
        <f>4/17</f>
        <v>0.23529411764705882</v>
      </c>
      <c r="W18" s="19">
        <v>16</v>
      </c>
      <c r="X18" s="6">
        <f>1/16</f>
        <v>0.0625</v>
      </c>
      <c r="Y18" s="19">
        <v>17</v>
      </c>
      <c r="Z18" s="6">
        <f>6/22</f>
        <v>0.2727272727272727</v>
      </c>
      <c r="AA18" s="19">
        <v>18</v>
      </c>
      <c r="AB18" s="6">
        <f>1/18</f>
        <v>0.05555555555555555</v>
      </c>
      <c r="AC18" s="19">
        <v>12</v>
      </c>
      <c r="AD18" s="6">
        <v>0.21428571428571427</v>
      </c>
      <c r="AE18" s="19">
        <v>9</v>
      </c>
      <c r="AF18" s="6">
        <v>0.5294117647058824</v>
      </c>
    </row>
    <row r="19" spans="1:32" ht="12.75">
      <c r="A19" s="73">
        <v>14</v>
      </c>
      <c r="B19" s="39" t="s">
        <v>37</v>
      </c>
      <c r="C19" s="40" t="s">
        <v>17</v>
      </c>
      <c r="D19" s="46">
        <f>F19+H19+J19+L19+N19+P19+R19+T19+V19+X19+Z19+AB19+AD19+AF19</f>
        <v>3.9467982997394757</v>
      </c>
      <c r="E19" s="11">
        <v>7</v>
      </c>
      <c r="F19" s="1">
        <v>0.6</v>
      </c>
      <c r="G19" s="11">
        <v>12</v>
      </c>
      <c r="H19" s="1">
        <v>0.21</v>
      </c>
      <c r="I19" s="5" t="s">
        <v>56</v>
      </c>
      <c r="J19" s="6">
        <v>0.26</v>
      </c>
      <c r="K19" s="5" t="s">
        <v>56</v>
      </c>
      <c r="L19" s="6">
        <v>0.18</v>
      </c>
      <c r="M19" s="9" t="s">
        <v>53</v>
      </c>
      <c r="N19" s="6">
        <f>1/12</f>
        <v>0.08333333333333333</v>
      </c>
      <c r="O19" s="19">
        <v>11</v>
      </c>
      <c r="P19" s="6">
        <f>1/11</f>
        <v>0.09090909090909091</v>
      </c>
      <c r="Q19" s="20">
        <v>11</v>
      </c>
      <c r="R19" s="6">
        <f>2/12</f>
        <v>0.16666666666666666</v>
      </c>
      <c r="S19" s="19">
        <v>13</v>
      </c>
      <c r="T19" s="6">
        <f>1/13</f>
        <v>0.07692307692307693</v>
      </c>
      <c r="U19" s="19">
        <v>15</v>
      </c>
      <c r="V19" s="6">
        <f>2/17</f>
        <v>0.11764705882352941</v>
      </c>
      <c r="W19" s="19">
        <v>9</v>
      </c>
      <c r="X19" s="6">
        <f>8/16</f>
        <v>0.5</v>
      </c>
      <c r="Y19" s="19">
        <v>16</v>
      </c>
      <c r="Z19" s="6">
        <f>7/22</f>
        <v>0.3181818181818182</v>
      </c>
      <c r="AA19" s="19">
        <v>7</v>
      </c>
      <c r="AB19" s="6">
        <f>12/18</f>
        <v>0.6666666666666666</v>
      </c>
      <c r="AC19" s="19">
        <v>8</v>
      </c>
      <c r="AD19" s="6">
        <v>0.5</v>
      </c>
      <c r="AE19" s="19">
        <v>15</v>
      </c>
      <c r="AF19" s="6">
        <v>0.17647058823529413</v>
      </c>
    </row>
    <row r="20" spans="1:32" ht="12.75">
      <c r="A20" s="73">
        <v>7</v>
      </c>
      <c r="B20" s="39" t="s">
        <v>38</v>
      </c>
      <c r="C20" s="10" t="s">
        <v>62</v>
      </c>
      <c r="D20" s="48">
        <f>L20+R20+T20+V20+X20+Z20+AB20</f>
        <v>3.833692353398236</v>
      </c>
      <c r="E20" s="13"/>
      <c r="F20" s="14"/>
      <c r="G20" s="13"/>
      <c r="H20" s="14"/>
      <c r="I20" s="15"/>
      <c r="J20" s="16"/>
      <c r="K20" s="5" t="s">
        <v>58</v>
      </c>
      <c r="L20" s="6">
        <v>0.12</v>
      </c>
      <c r="M20" s="9"/>
      <c r="N20" s="6"/>
      <c r="O20" s="19"/>
      <c r="P20" s="6"/>
      <c r="Q20" s="20">
        <v>1</v>
      </c>
      <c r="R20" s="6">
        <f>12/12</f>
        <v>1</v>
      </c>
      <c r="S20" s="19">
        <v>8</v>
      </c>
      <c r="T20" s="6">
        <f>6/13</f>
        <v>0.46153846153846156</v>
      </c>
      <c r="U20" s="19">
        <v>10</v>
      </c>
      <c r="V20" s="6">
        <f>8/17</f>
        <v>0.47058823529411764</v>
      </c>
      <c r="W20" s="19">
        <v>7</v>
      </c>
      <c r="X20" s="6">
        <f>10/16</f>
        <v>0.625</v>
      </c>
      <c r="Y20" s="19">
        <v>11</v>
      </c>
      <c r="Z20" s="6">
        <f>12/22</f>
        <v>0.5454545454545454</v>
      </c>
      <c r="AA20" s="19">
        <v>8</v>
      </c>
      <c r="AB20" s="6">
        <f>11/18</f>
        <v>0.6111111111111112</v>
      </c>
      <c r="AC20" s="19"/>
      <c r="AD20" s="6"/>
      <c r="AE20" s="19"/>
      <c r="AF20" s="6"/>
    </row>
    <row r="21" spans="1:32" ht="12.75">
      <c r="A21" s="73">
        <v>12</v>
      </c>
      <c r="B21" s="39" t="s">
        <v>39</v>
      </c>
      <c r="C21" s="40" t="s">
        <v>18</v>
      </c>
      <c r="D21" s="46">
        <f>F21+H21+J21+L21+N21+R21+T21+V21+X21+Z21+AB21+AF21</f>
        <v>3.409600187394305</v>
      </c>
      <c r="E21" s="11">
        <v>14</v>
      </c>
      <c r="F21" s="1">
        <v>0.13</v>
      </c>
      <c r="G21" s="11">
        <v>13</v>
      </c>
      <c r="H21" s="1">
        <v>0.14</v>
      </c>
      <c r="I21" s="5" t="s">
        <v>51</v>
      </c>
      <c r="J21" s="6">
        <v>0.53</v>
      </c>
      <c r="K21" s="5" t="s">
        <v>51</v>
      </c>
      <c r="L21" s="6">
        <v>0.47</v>
      </c>
      <c r="M21" s="9" t="s">
        <v>51</v>
      </c>
      <c r="N21" s="6">
        <f>3/12</f>
        <v>0.25</v>
      </c>
      <c r="O21" s="19"/>
      <c r="P21" s="6"/>
      <c r="Q21" s="20">
        <v>10</v>
      </c>
      <c r="R21" s="6">
        <f>3/12</f>
        <v>0.25</v>
      </c>
      <c r="S21" s="19">
        <v>11</v>
      </c>
      <c r="T21" s="6">
        <f>3/13</f>
        <v>0.23076923076923078</v>
      </c>
      <c r="U21" s="19">
        <v>15</v>
      </c>
      <c r="V21" s="6">
        <f>3/17</f>
        <v>0.17647058823529413</v>
      </c>
      <c r="W21" s="19">
        <v>14</v>
      </c>
      <c r="X21" s="6">
        <f>3/16</f>
        <v>0.1875</v>
      </c>
      <c r="Y21" s="19">
        <v>20</v>
      </c>
      <c r="Z21" s="6">
        <f>3/22</f>
        <v>0.13636363636363635</v>
      </c>
      <c r="AA21" s="19">
        <v>9</v>
      </c>
      <c r="AB21" s="6">
        <f>10/18</f>
        <v>0.5555555555555556</v>
      </c>
      <c r="AC21" s="19"/>
      <c r="AD21" s="6"/>
      <c r="AE21" s="19">
        <v>12</v>
      </c>
      <c r="AF21" s="6">
        <v>0.35294117647058826</v>
      </c>
    </row>
    <row r="22" spans="1:32" ht="12.75">
      <c r="A22" s="73">
        <v>11</v>
      </c>
      <c r="B22" s="39" t="s">
        <v>40</v>
      </c>
      <c r="C22" s="40" t="s">
        <v>6</v>
      </c>
      <c r="D22" s="46">
        <f>F22+J22+L22+N22+P22+R22+T22+X22+Z22+AB22+AF22</f>
        <v>3.339602586955528</v>
      </c>
      <c r="E22" s="11">
        <v>10</v>
      </c>
      <c r="F22" s="1">
        <v>0.4</v>
      </c>
      <c r="G22" s="12" t="s">
        <v>2</v>
      </c>
      <c r="H22" s="2"/>
      <c r="I22" s="5" t="s">
        <v>55</v>
      </c>
      <c r="J22" s="6">
        <v>0.32</v>
      </c>
      <c r="K22" s="5" t="s">
        <v>54</v>
      </c>
      <c r="L22" s="6">
        <v>0.29</v>
      </c>
      <c r="M22" s="9" t="s">
        <v>50</v>
      </c>
      <c r="N22" s="6">
        <f>4/12</f>
        <v>0.3333333333333333</v>
      </c>
      <c r="O22" s="19">
        <v>9</v>
      </c>
      <c r="P22" s="6">
        <f>3/11</f>
        <v>0.2727272727272727</v>
      </c>
      <c r="Q22" s="20">
        <v>9</v>
      </c>
      <c r="R22" s="6">
        <f>4/12</f>
        <v>0.3333333333333333</v>
      </c>
      <c r="S22" s="19">
        <v>10</v>
      </c>
      <c r="T22" s="6">
        <f>4/13</f>
        <v>0.3076923076923077</v>
      </c>
      <c r="U22" s="19"/>
      <c r="V22" s="6"/>
      <c r="W22" s="19">
        <v>15</v>
      </c>
      <c r="X22" s="6">
        <f>2/16</f>
        <v>0.125</v>
      </c>
      <c r="Y22" s="19">
        <v>12</v>
      </c>
      <c r="Z22" s="6">
        <f>11/22</f>
        <v>0.5</v>
      </c>
      <c r="AA22" s="19">
        <v>15</v>
      </c>
      <c r="AB22" s="6">
        <f>4/18</f>
        <v>0.2222222222222222</v>
      </c>
      <c r="AC22" s="19"/>
      <c r="AD22" s="6"/>
      <c r="AE22" s="19">
        <v>14</v>
      </c>
      <c r="AF22" s="6">
        <v>0.23529411764705882</v>
      </c>
    </row>
    <row r="23" spans="1:32" ht="12.75">
      <c r="A23" s="73">
        <v>4</v>
      </c>
      <c r="B23" s="42" t="s">
        <v>65</v>
      </c>
      <c r="C23" s="40" t="s">
        <v>3</v>
      </c>
      <c r="D23" s="46">
        <f>F23+H23+Z23+AB23+AD23</f>
        <v>2.8845310245310243</v>
      </c>
      <c r="E23" s="12" t="s">
        <v>2</v>
      </c>
      <c r="F23" s="2"/>
      <c r="G23" s="11">
        <v>3</v>
      </c>
      <c r="H23" s="1">
        <v>0.86</v>
      </c>
      <c r="I23" s="5"/>
      <c r="J23" s="6"/>
      <c r="K23" s="5"/>
      <c r="L23" s="6"/>
      <c r="M23" s="9"/>
      <c r="N23" s="6"/>
      <c r="O23" s="19"/>
      <c r="P23" s="6"/>
      <c r="Q23" s="20"/>
      <c r="R23" s="6"/>
      <c r="S23" s="19"/>
      <c r="T23" s="30"/>
      <c r="U23" s="19"/>
      <c r="V23" s="6"/>
      <c r="W23" s="19"/>
      <c r="X23" s="6"/>
      <c r="Y23" s="19">
        <v>5</v>
      </c>
      <c r="Z23" s="6">
        <f>18/22</f>
        <v>0.8181818181818182</v>
      </c>
      <c r="AA23" s="19">
        <v>5</v>
      </c>
      <c r="AB23" s="6">
        <f>14/18</f>
        <v>0.7777777777777778</v>
      </c>
      <c r="AC23" s="19">
        <v>9</v>
      </c>
      <c r="AD23" s="6">
        <v>0.42857142857142855</v>
      </c>
      <c r="AE23" s="19"/>
      <c r="AF23" s="6"/>
    </row>
    <row r="24" spans="1:32" ht="12.75">
      <c r="A24" s="73">
        <v>10</v>
      </c>
      <c r="B24" s="39" t="s">
        <v>67</v>
      </c>
      <c r="C24" s="43" t="s">
        <v>19</v>
      </c>
      <c r="D24" s="46">
        <f>F24+H24+J24+L24+T24+V24+X24+Z24+AB24+AD24+AF24</f>
        <v>2.4554633764927885</v>
      </c>
      <c r="E24" s="12" t="s">
        <v>2</v>
      </c>
      <c r="F24" s="2"/>
      <c r="G24" s="11">
        <v>14</v>
      </c>
      <c r="H24" s="1">
        <v>0.07</v>
      </c>
      <c r="I24" s="5" t="s">
        <v>60</v>
      </c>
      <c r="J24" s="6">
        <v>0.11</v>
      </c>
      <c r="K24" s="5" t="s">
        <v>52</v>
      </c>
      <c r="L24" s="6">
        <v>0.41</v>
      </c>
      <c r="M24" s="9"/>
      <c r="N24" s="6"/>
      <c r="O24" s="19"/>
      <c r="P24" s="6"/>
      <c r="Q24" s="20"/>
      <c r="R24" s="6"/>
      <c r="S24" s="19">
        <v>12</v>
      </c>
      <c r="T24" s="6">
        <f>2/13</f>
        <v>0.15384615384615385</v>
      </c>
      <c r="U24" s="19">
        <v>13</v>
      </c>
      <c r="V24" s="6">
        <f>5/17</f>
        <v>0.29411764705882354</v>
      </c>
      <c r="W24" s="19">
        <v>4</v>
      </c>
      <c r="X24" s="6">
        <f>13/16</f>
        <v>0.8125</v>
      </c>
      <c r="Y24" s="19">
        <v>15</v>
      </c>
      <c r="Z24" s="6">
        <f>8/22</f>
        <v>0.36363636363636365</v>
      </c>
      <c r="AA24" s="19">
        <v>17</v>
      </c>
      <c r="AB24" s="6">
        <f>2/18</f>
        <v>0.1111111111111111</v>
      </c>
      <c r="AC24" s="19">
        <v>14</v>
      </c>
      <c r="AD24" s="6">
        <v>0.07142857142857142</v>
      </c>
      <c r="AE24" s="19">
        <v>17</v>
      </c>
      <c r="AF24" s="6">
        <v>0.058823529411764705</v>
      </c>
    </row>
    <row r="25" spans="1:32" ht="12.75">
      <c r="A25" s="73">
        <v>1</v>
      </c>
      <c r="B25" s="39"/>
      <c r="C25" s="40" t="s">
        <v>7</v>
      </c>
      <c r="D25" s="49">
        <f>F25+H25</f>
        <v>0.4</v>
      </c>
      <c r="E25" s="11">
        <v>10</v>
      </c>
      <c r="F25" s="1">
        <v>0.4</v>
      </c>
      <c r="G25" s="12" t="s">
        <v>2</v>
      </c>
      <c r="H25" s="2"/>
      <c r="I25" s="5"/>
      <c r="J25" s="6"/>
      <c r="K25" s="5"/>
      <c r="L25" s="6"/>
      <c r="M25" s="9"/>
      <c r="N25" s="6"/>
      <c r="O25" s="19"/>
      <c r="P25" s="6"/>
      <c r="Q25" s="20"/>
      <c r="R25" s="6"/>
      <c r="S25" s="19"/>
      <c r="T25" s="30"/>
      <c r="U25" s="19"/>
      <c r="V25" s="6"/>
      <c r="W25" s="19"/>
      <c r="X25" s="6"/>
      <c r="Y25" s="19"/>
      <c r="Z25" s="6"/>
      <c r="AA25" s="19"/>
      <c r="AB25" s="6"/>
      <c r="AC25" s="19"/>
      <c r="AD25" s="6"/>
      <c r="AE25" s="19"/>
      <c r="AF25" s="6"/>
    </row>
    <row r="26" spans="1:32" ht="12.75">
      <c r="A26" s="73">
        <v>2</v>
      </c>
      <c r="B26" s="39" t="s">
        <v>85</v>
      </c>
      <c r="C26" s="43" t="s">
        <v>8</v>
      </c>
      <c r="D26" s="46">
        <f>F26+H26+J26</f>
        <v>0.36</v>
      </c>
      <c r="E26" s="11">
        <v>13</v>
      </c>
      <c r="F26" s="1">
        <v>0.2</v>
      </c>
      <c r="G26" s="12" t="s">
        <v>2</v>
      </c>
      <c r="H26" s="2"/>
      <c r="I26" s="5" t="s">
        <v>59</v>
      </c>
      <c r="J26" s="6">
        <v>0.16</v>
      </c>
      <c r="K26" s="5"/>
      <c r="L26" s="6"/>
      <c r="M26" s="9"/>
      <c r="N26" s="6"/>
      <c r="O26" s="19"/>
      <c r="P26" s="6"/>
      <c r="Q26" s="20"/>
      <c r="R26" s="6"/>
      <c r="S26" s="19"/>
      <c r="T26" s="30"/>
      <c r="U26" s="19"/>
      <c r="V26" s="6"/>
      <c r="W26" s="19"/>
      <c r="X26" s="6"/>
      <c r="Y26" s="19"/>
      <c r="Z26" s="6"/>
      <c r="AA26" s="19"/>
      <c r="AB26" s="6"/>
      <c r="AC26" s="19"/>
      <c r="AD26" s="6"/>
      <c r="AE26" s="19"/>
      <c r="AF26" s="6"/>
    </row>
    <row r="27" spans="1:32" ht="12.75">
      <c r="A27" s="73">
        <v>2</v>
      </c>
      <c r="B27" s="39" t="s">
        <v>88</v>
      </c>
      <c r="C27" s="10" t="s">
        <v>83</v>
      </c>
      <c r="D27" s="50">
        <f>Z27+AD27</f>
        <v>0.23376623376623376</v>
      </c>
      <c r="E27" s="13"/>
      <c r="F27" s="14"/>
      <c r="G27" s="13"/>
      <c r="H27" s="14"/>
      <c r="I27" s="5"/>
      <c r="J27" s="6"/>
      <c r="K27" s="5"/>
      <c r="L27" s="6"/>
      <c r="M27" s="9"/>
      <c r="N27" s="6"/>
      <c r="O27" s="19"/>
      <c r="P27" s="6"/>
      <c r="Q27" s="20"/>
      <c r="R27" s="6"/>
      <c r="S27" s="19"/>
      <c r="T27" s="30"/>
      <c r="U27" s="19"/>
      <c r="V27" s="6"/>
      <c r="W27" s="19"/>
      <c r="X27" s="6"/>
      <c r="Y27" s="19">
        <v>21</v>
      </c>
      <c r="Z27" s="6">
        <f>2/22</f>
        <v>0.09090909090909091</v>
      </c>
      <c r="AA27" s="19"/>
      <c r="AB27" s="6"/>
      <c r="AC27" s="19">
        <v>13</v>
      </c>
      <c r="AD27" s="6">
        <v>0.14285714285714285</v>
      </c>
      <c r="AE27" s="19"/>
      <c r="AF27" s="6"/>
    </row>
    <row r="28" spans="1:32" ht="12.75">
      <c r="A28" s="73">
        <v>1</v>
      </c>
      <c r="B28" s="39"/>
      <c r="C28" s="10" t="s">
        <v>57</v>
      </c>
      <c r="D28" s="51">
        <f>J28</f>
        <v>0.21</v>
      </c>
      <c r="E28" s="13"/>
      <c r="F28" s="14"/>
      <c r="G28" s="13"/>
      <c r="H28" s="14"/>
      <c r="I28" s="5" t="s">
        <v>58</v>
      </c>
      <c r="J28" s="6">
        <v>0.21</v>
      </c>
      <c r="K28" s="5"/>
      <c r="L28" s="6"/>
      <c r="M28" s="9"/>
      <c r="N28" s="6"/>
      <c r="O28" s="19"/>
      <c r="P28" s="6"/>
      <c r="Q28" s="20"/>
      <c r="R28" s="6"/>
      <c r="S28" s="19"/>
      <c r="T28" s="30"/>
      <c r="U28" s="19"/>
      <c r="V28" s="6"/>
      <c r="W28" s="19"/>
      <c r="X28" s="6"/>
      <c r="Y28" s="19"/>
      <c r="Z28" s="6"/>
      <c r="AA28" s="19"/>
      <c r="AB28" s="6"/>
      <c r="AC28" s="19"/>
      <c r="AD28" s="6"/>
      <c r="AE28" s="19"/>
      <c r="AF28" s="6"/>
    </row>
    <row r="29" spans="1:32" ht="12.75">
      <c r="A29" s="73">
        <v>1</v>
      </c>
      <c r="B29" s="39"/>
      <c r="C29" s="43" t="s">
        <v>82</v>
      </c>
      <c r="D29" s="49">
        <f>V29</f>
        <v>0.058823529411764705</v>
      </c>
      <c r="E29" s="11"/>
      <c r="F29" s="1"/>
      <c r="G29" s="12"/>
      <c r="H29" s="2"/>
      <c r="I29" s="5"/>
      <c r="J29" s="6"/>
      <c r="K29" s="5"/>
      <c r="L29" s="6"/>
      <c r="M29" s="9"/>
      <c r="N29" s="6"/>
      <c r="O29" s="19"/>
      <c r="P29" s="6"/>
      <c r="Q29" s="20"/>
      <c r="R29" s="6"/>
      <c r="S29" s="19"/>
      <c r="T29" s="30"/>
      <c r="U29" s="19">
        <v>17</v>
      </c>
      <c r="V29" s="6">
        <f>1/17</f>
        <v>0.058823529411764705</v>
      </c>
      <c r="W29" s="19"/>
      <c r="X29" s="6"/>
      <c r="Y29" s="19"/>
      <c r="Z29" s="6"/>
      <c r="AA29" s="19"/>
      <c r="AB29" s="6"/>
      <c r="AC29" s="19"/>
      <c r="AD29" s="6"/>
      <c r="AE29" s="19"/>
      <c r="AF29" s="6"/>
    </row>
  </sheetData>
  <mergeCells count="17">
    <mergeCell ref="AE2:AF2"/>
    <mergeCell ref="AC2:AD2"/>
    <mergeCell ref="C2:C3"/>
    <mergeCell ref="E2:F2"/>
    <mergeCell ref="O2:P2"/>
    <mergeCell ref="I2:J2"/>
    <mergeCell ref="K2:L2"/>
    <mergeCell ref="M2:N2"/>
    <mergeCell ref="B1:O1"/>
    <mergeCell ref="AA2:AB2"/>
    <mergeCell ref="S3:T3"/>
    <mergeCell ref="Q2:R2"/>
    <mergeCell ref="G2:H2"/>
    <mergeCell ref="Y2:Z2"/>
    <mergeCell ref="U2:V2"/>
    <mergeCell ref="W2:X2"/>
    <mergeCell ref="S2:T2"/>
  </mergeCells>
  <printOptions/>
  <pageMargins left="0.35" right="0.33" top="0.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Hacsek Tamas</dc:creator>
  <cp:keywords/>
  <dc:description/>
  <cp:lastModifiedBy>Hacsek Tamas</cp:lastModifiedBy>
  <cp:lastPrinted>2003-11-22T18:11:26Z</cp:lastPrinted>
  <dcterms:created xsi:type="dcterms:W3CDTF">2003-05-04T19:44:12Z</dcterms:created>
  <dcterms:modified xsi:type="dcterms:W3CDTF">2003-11-22T18:13:45Z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